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MESTER 8\Penelitian\"/>
    </mc:Choice>
  </mc:AlternateContent>
  <bookViews>
    <workbookView xWindow="0" yWindow="0" windowWidth="20490" windowHeight="7755" firstSheet="4" activeTab="5"/>
  </bookViews>
  <sheets>
    <sheet name="Prapen" sheetId="1" r:id="rId1"/>
    <sheet name="Pretest" sheetId="4" r:id="rId2"/>
    <sheet name="postest " sheetId="5" r:id="rId3"/>
    <sheet name="validasi" sheetId="7" r:id="rId4"/>
    <sheet name="Pola Miskonsepsi" sheetId="8" r:id="rId5"/>
    <sheet name="Aktivitas" sheetId="10" r:id="rId6"/>
    <sheet name="Pola" sheetId="11" r:id="rId7"/>
    <sheet name="diagram aktivitas" sheetId="13" r:id="rId8"/>
    <sheet name="Sheet1" sheetId="14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9" i="5" l="1"/>
  <c r="S50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4" i="5"/>
  <c r="P53" i="5"/>
  <c r="L53" i="5"/>
  <c r="F53" i="5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5" i="4"/>
  <c r="S3" i="10" l="1"/>
  <c r="R3" i="10"/>
  <c r="C2" i="13"/>
  <c r="Z18" i="10" l="1"/>
  <c r="H13" i="11"/>
  <c r="AE18" i="11" l="1"/>
  <c r="AA18" i="11"/>
  <c r="T18" i="11"/>
  <c r="AD17" i="11"/>
  <c r="AE17" i="11"/>
  <c r="AF17" i="11"/>
  <c r="S17" i="11"/>
  <c r="T17" i="11"/>
  <c r="U17" i="11"/>
  <c r="V17" i="11"/>
  <c r="W17" i="11"/>
  <c r="X17" i="11"/>
  <c r="Y17" i="11"/>
  <c r="Z17" i="11"/>
  <c r="AA17" i="11"/>
  <c r="AB17" i="11"/>
  <c r="AC17" i="11"/>
  <c r="R17" i="11"/>
  <c r="AE16" i="11"/>
  <c r="AF16" i="11"/>
  <c r="AA16" i="11"/>
  <c r="AB16" i="11"/>
  <c r="AC16" i="11"/>
  <c r="AD16" i="11"/>
  <c r="X16" i="11"/>
  <c r="Y16" i="11"/>
  <c r="Z16" i="11"/>
  <c r="S16" i="11"/>
  <c r="T16" i="11"/>
  <c r="U16" i="11"/>
  <c r="V16" i="11"/>
  <c r="W16" i="11"/>
  <c r="R16" i="11"/>
  <c r="M18" i="11" l="1"/>
  <c r="L18" i="11"/>
  <c r="K18" i="1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3" i="11"/>
  <c r="F54" i="5"/>
  <c r="L54" i="5"/>
  <c r="P54" i="5"/>
  <c r="I66" i="5"/>
  <c r="F66" i="5"/>
  <c r="C66" i="5"/>
  <c r="R3" i="7"/>
  <c r="H45" i="7"/>
  <c r="B48" i="7"/>
  <c r="C48" i="7"/>
  <c r="A48" i="7"/>
  <c r="C63" i="7"/>
  <c r="C62" i="7"/>
  <c r="C61" i="7"/>
  <c r="G24" i="7"/>
  <c r="G9" i="7"/>
  <c r="G6" i="7"/>
  <c r="C49" i="5" l="1"/>
  <c r="H11" i="11" l="1"/>
  <c r="H10" i="11"/>
  <c r="H9" i="11"/>
  <c r="H8" i="11"/>
  <c r="H7" i="11"/>
  <c r="H6" i="11"/>
  <c r="H5" i="11"/>
  <c r="H4" i="11"/>
  <c r="H3" i="11"/>
  <c r="X33" i="5"/>
  <c r="G3" i="11" l="1"/>
  <c r="G9" i="11"/>
  <c r="G6" i="11"/>
  <c r="Z7" i="10" l="1"/>
  <c r="Z15" i="10"/>
  <c r="H35" i="10"/>
  <c r="H36" i="10"/>
  <c r="H37" i="10"/>
  <c r="H38" i="10"/>
  <c r="H39" i="10"/>
  <c r="H40" i="10"/>
  <c r="H41" i="10"/>
  <c r="H34" i="10"/>
  <c r="W22" i="10"/>
  <c r="U29" i="10"/>
  <c r="U28" i="10"/>
  <c r="U27" i="10"/>
  <c r="U26" i="10"/>
  <c r="U25" i="10"/>
  <c r="U24" i="10"/>
  <c r="U23" i="10"/>
  <c r="U22" i="10"/>
  <c r="T29" i="10"/>
  <c r="T28" i="10"/>
  <c r="T27" i="10"/>
  <c r="T26" i="10"/>
  <c r="T25" i="10"/>
  <c r="T24" i="10"/>
  <c r="T23" i="10"/>
  <c r="T22" i="10"/>
  <c r="S29" i="10"/>
  <c r="S28" i="10"/>
  <c r="S27" i="10"/>
  <c r="S26" i="10"/>
  <c r="S25" i="10"/>
  <c r="S24" i="10"/>
  <c r="S23" i="10"/>
  <c r="S22" i="10"/>
  <c r="R29" i="10"/>
  <c r="R28" i="10"/>
  <c r="R27" i="10"/>
  <c r="R26" i="10"/>
  <c r="R25" i="10"/>
  <c r="R24" i="10"/>
  <c r="R23" i="10"/>
  <c r="R22" i="10"/>
  <c r="Q29" i="10"/>
  <c r="Q28" i="10"/>
  <c r="Q27" i="10"/>
  <c r="Q26" i="10"/>
  <c r="Q25" i="10"/>
  <c r="Q24" i="10"/>
  <c r="Q23" i="10"/>
  <c r="Q22" i="10"/>
  <c r="T30" i="10"/>
  <c r="P22" i="10"/>
  <c r="P29" i="10"/>
  <c r="P28" i="10"/>
  <c r="P27" i="10"/>
  <c r="P26" i="10"/>
  <c r="P25" i="10"/>
  <c r="P24" i="10"/>
  <c r="P23" i="10"/>
  <c r="Q30" i="10"/>
  <c r="S30" i="10"/>
  <c r="O29" i="10"/>
  <c r="O28" i="10"/>
  <c r="O27" i="10"/>
  <c r="O26" i="10"/>
  <c r="O25" i="10"/>
  <c r="O24" i="10"/>
  <c r="O23" i="10"/>
  <c r="O22" i="10"/>
  <c r="P30" i="10"/>
  <c r="O30" i="10"/>
  <c r="U16" i="10"/>
  <c r="U15" i="10"/>
  <c r="U14" i="10"/>
  <c r="U13" i="10"/>
  <c r="U12" i="10"/>
  <c r="T17" i="10"/>
  <c r="R17" i="10"/>
  <c r="P17" i="10"/>
  <c r="U11" i="10"/>
  <c r="U10" i="10"/>
  <c r="S17" i="10"/>
  <c r="Q17" i="10"/>
  <c r="O17" i="10"/>
  <c r="D24" i="10"/>
  <c r="D25" i="10"/>
  <c r="G24" i="10"/>
  <c r="G25" i="10"/>
  <c r="E25" i="10"/>
  <c r="E18" i="10"/>
  <c r="G23" i="10"/>
  <c r="G19" i="10"/>
  <c r="G22" i="10"/>
  <c r="G21" i="10"/>
  <c r="G18" i="10"/>
  <c r="F23" i="10"/>
  <c r="F25" i="10"/>
  <c r="F24" i="10"/>
  <c r="F22" i="10"/>
  <c r="F21" i="10"/>
  <c r="F20" i="10"/>
  <c r="F19" i="10"/>
  <c r="F18" i="10"/>
  <c r="E24" i="10"/>
  <c r="E23" i="10"/>
  <c r="E22" i="10"/>
  <c r="E20" i="10"/>
  <c r="E19" i="10"/>
  <c r="H19" i="10"/>
  <c r="E21" i="10"/>
  <c r="H21" i="10" s="1"/>
  <c r="H25" i="10"/>
  <c r="H23" i="10"/>
  <c r="H20" i="10"/>
  <c r="D23" i="10"/>
  <c r="D22" i="10"/>
  <c r="D21" i="10"/>
  <c r="D20" i="10"/>
  <c r="D18" i="10"/>
  <c r="C24" i="10"/>
  <c r="C23" i="10"/>
  <c r="C22" i="10"/>
  <c r="C20" i="10"/>
  <c r="C19" i="10"/>
  <c r="C18" i="10"/>
  <c r="B25" i="10"/>
  <c r="B23" i="10"/>
  <c r="B22" i="10"/>
  <c r="B21" i="10"/>
  <c r="B20" i="10"/>
  <c r="B19" i="10"/>
  <c r="B18" i="10"/>
  <c r="C25" i="10"/>
  <c r="B24" i="10"/>
  <c r="H24" i="10" s="1"/>
  <c r="H22" i="10"/>
  <c r="C21" i="10"/>
  <c r="G20" i="10"/>
  <c r="G26" i="10" s="1"/>
  <c r="C26" i="10"/>
  <c r="D19" i="10"/>
  <c r="F26" i="10"/>
  <c r="D26" i="10"/>
  <c r="B26" i="10"/>
  <c r="J4" i="10"/>
  <c r="H12" i="10"/>
  <c r="H5" i="10"/>
  <c r="H6" i="10"/>
  <c r="H7" i="10"/>
  <c r="H8" i="10"/>
  <c r="H9" i="10"/>
  <c r="H10" i="10"/>
  <c r="H11" i="10"/>
  <c r="H4" i="10"/>
  <c r="G9" i="10"/>
  <c r="G12" i="10"/>
  <c r="G11" i="10"/>
  <c r="G10" i="10"/>
  <c r="G8" i="10"/>
  <c r="G7" i="10"/>
  <c r="G6" i="10"/>
  <c r="G5" i="10"/>
  <c r="G4" i="10"/>
  <c r="F8" i="10"/>
  <c r="F9" i="10"/>
  <c r="F12" i="10"/>
  <c r="F11" i="10"/>
  <c r="F10" i="10"/>
  <c r="F7" i="10"/>
  <c r="F6" i="10"/>
  <c r="F5" i="10"/>
  <c r="F4" i="10"/>
  <c r="E9" i="10"/>
  <c r="E12" i="10"/>
  <c r="E11" i="10"/>
  <c r="E10" i="10"/>
  <c r="E8" i="10"/>
  <c r="E7" i="10"/>
  <c r="E6" i="10"/>
  <c r="E5" i="10"/>
  <c r="E4" i="10"/>
  <c r="D12" i="10"/>
  <c r="D11" i="10"/>
  <c r="D10" i="10"/>
  <c r="D9" i="10"/>
  <c r="D8" i="10"/>
  <c r="D7" i="10"/>
  <c r="D6" i="10"/>
  <c r="D5" i="10"/>
  <c r="D4" i="10"/>
  <c r="B9" i="10"/>
  <c r="B7" i="10"/>
  <c r="B11" i="10"/>
  <c r="C9" i="10"/>
  <c r="C12" i="10"/>
  <c r="B12" i="10"/>
  <c r="C11" i="10"/>
  <c r="C10" i="10"/>
  <c r="C8" i="10"/>
  <c r="C7" i="10"/>
  <c r="C6" i="10"/>
  <c r="C5" i="10"/>
  <c r="C4" i="10"/>
  <c r="B4" i="10"/>
  <c r="B10" i="10"/>
  <c r="B8" i="10"/>
  <c r="B6" i="10"/>
  <c r="B5" i="10"/>
  <c r="R30" i="10" l="1"/>
  <c r="U30" i="10"/>
  <c r="U9" i="10"/>
  <c r="E26" i="10"/>
  <c r="H18" i="10"/>
  <c r="U2" i="8"/>
  <c r="L2" i="8"/>
  <c r="C2" i="8"/>
  <c r="AS2" i="8"/>
  <c r="AP2" i="8"/>
  <c r="AM2" i="8"/>
  <c r="AJ2" i="8"/>
  <c r="AG2" i="8"/>
  <c r="AD2" i="8"/>
  <c r="AA2" i="8"/>
  <c r="X2" i="8"/>
  <c r="R2" i="8"/>
  <c r="O2" i="8"/>
  <c r="I2" i="8"/>
  <c r="F2" i="8"/>
  <c r="U17" i="10" l="1"/>
  <c r="W9" i="10"/>
  <c r="H26" i="10"/>
  <c r="J18" i="10"/>
  <c r="T13" i="7"/>
  <c r="Y27" i="4" l="1"/>
  <c r="Y28" i="4"/>
  <c r="Y29" i="4"/>
  <c r="Y30" i="4"/>
  <c r="Y31" i="4"/>
  <c r="Y32" i="4"/>
  <c r="Y25" i="4"/>
  <c r="Y26" i="4"/>
  <c r="Y15" i="4"/>
  <c r="Y17" i="4"/>
  <c r="Y18" i="4"/>
  <c r="Y19" i="4"/>
  <c r="Y9" i="4"/>
  <c r="Y14" i="4"/>
  <c r="Y8" i="4"/>
  <c r="S10" i="4"/>
  <c r="Y10" i="4" s="1"/>
  <c r="S11" i="4"/>
  <c r="Y11" i="4" s="1"/>
  <c r="Y12" i="4"/>
  <c r="S13" i="4"/>
  <c r="Y13" i="4" s="1"/>
  <c r="L36" i="4"/>
  <c r="L37" i="4"/>
  <c r="L38" i="4"/>
  <c r="L39" i="4"/>
  <c r="Q33" i="5"/>
  <c r="R15" i="5"/>
  <c r="X15" i="5" s="1"/>
  <c r="R23" i="5"/>
  <c r="X23" i="5" s="1"/>
  <c r="R9" i="5"/>
  <c r="X9" i="5" s="1"/>
  <c r="R10" i="5"/>
  <c r="X10" i="5" s="1"/>
  <c r="R4" i="5"/>
  <c r="R11" i="5"/>
  <c r="X11" i="5" s="1"/>
  <c r="R13" i="5"/>
  <c r="X13" i="5" s="1"/>
  <c r="R12" i="5"/>
  <c r="X12" i="5" s="1"/>
  <c r="R14" i="5"/>
  <c r="X14" i="5" s="1"/>
  <c r="R18" i="5"/>
  <c r="X18" i="5" s="1"/>
  <c r="R17" i="5"/>
  <c r="X17" i="5" s="1"/>
  <c r="R16" i="5"/>
  <c r="X16" i="5" s="1"/>
  <c r="R8" i="5"/>
  <c r="X8" i="5" s="1"/>
  <c r="R7" i="5"/>
  <c r="X7" i="5" s="1"/>
  <c r="R6" i="5"/>
  <c r="X6" i="5" s="1"/>
  <c r="R5" i="5"/>
  <c r="X5" i="5" s="1"/>
  <c r="S15" i="5"/>
  <c r="S16" i="5"/>
  <c r="S17" i="5"/>
  <c r="S18" i="5"/>
  <c r="S19" i="5"/>
  <c r="S20" i="5"/>
  <c r="R19" i="5"/>
  <c r="X19" i="5" s="1"/>
  <c r="R20" i="5"/>
  <c r="X20" i="5" s="1"/>
  <c r="R21" i="5"/>
  <c r="X21" i="5" s="1"/>
  <c r="R22" i="5"/>
  <c r="X22" i="5" s="1"/>
  <c r="R24" i="5"/>
  <c r="X24" i="5" s="1"/>
  <c r="R25" i="5"/>
  <c r="X25" i="5" s="1"/>
  <c r="R26" i="5"/>
  <c r="X26" i="5" s="1"/>
  <c r="R27" i="5"/>
  <c r="X27" i="5" s="1"/>
  <c r="Q37" i="5"/>
  <c r="Q36" i="5"/>
  <c r="Q35" i="5"/>
  <c r="Q34" i="5"/>
  <c r="X4" i="5"/>
  <c r="L40" i="4" l="1"/>
  <c r="L41" i="4" s="1"/>
  <c r="Q40" i="5"/>
  <c r="Q42" i="5" s="1"/>
  <c r="Q38" i="5"/>
  <c r="G42" i="7"/>
  <c r="Q24" i="7"/>
  <c r="P24" i="7"/>
  <c r="Q3" i="7"/>
  <c r="P23" i="7"/>
  <c r="Q23" i="7" s="1"/>
  <c r="P22" i="7"/>
  <c r="Q22" i="7" s="1"/>
  <c r="P21" i="7"/>
  <c r="Q21" i="7" s="1"/>
  <c r="P20" i="7"/>
  <c r="Q20" i="7" s="1"/>
  <c r="P19" i="7"/>
  <c r="Q19" i="7" s="1"/>
  <c r="P18" i="7"/>
  <c r="Q18" i="7" s="1"/>
  <c r="Q17" i="7"/>
  <c r="P17" i="7"/>
  <c r="Q16" i="7"/>
  <c r="P16" i="7"/>
  <c r="P15" i="7"/>
  <c r="Q15" i="7" s="1"/>
  <c r="P14" i="7"/>
  <c r="Q14" i="7" s="1"/>
  <c r="P13" i="7"/>
  <c r="Q13" i="7" s="1"/>
  <c r="P12" i="7"/>
  <c r="Q12" i="7" s="1"/>
  <c r="P11" i="7"/>
  <c r="Q11" i="7" s="1"/>
  <c r="P10" i="7"/>
  <c r="Q10" i="7" s="1"/>
  <c r="P9" i="7"/>
  <c r="Q9" i="7" s="1"/>
  <c r="Q8" i="7"/>
  <c r="P8" i="7"/>
  <c r="Q7" i="7"/>
  <c r="P7" i="7"/>
  <c r="Q6" i="7"/>
  <c r="P6" i="7"/>
  <c r="Q5" i="7"/>
  <c r="P5" i="7"/>
  <c r="Q4" i="7"/>
  <c r="P4" i="7"/>
  <c r="P3" i="7"/>
  <c r="F42" i="7"/>
  <c r="G4" i="7"/>
  <c r="G5" i="7"/>
  <c r="G7" i="7"/>
  <c r="G8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G3" i="7"/>
  <c r="F3" i="7"/>
  <c r="L43" i="4" l="1"/>
  <c r="L42" i="4"/>
  <c r="L45" i="4"/>
  <c r="L44" i="4"/>
  <c r="Q45" i="5"/>
  <c r="Q44" i="5"/>
  <c r="Q41" i="5"/>
  <c r="Q43" i="5"/>
  <c r="Q47" i="5" s="1"/>
  <c r="L47" i="4" l="1"/>
  <c r="L46" i="4"/>
  <c r="Q46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S5" i="5"/>
  <c r="W5" i="5" s="1"/>
  <c r="S6" i="5"/>
  <c r="W6" i="5" s="1"/>
  <c r="S7" i="5"/>
  <c r="W7" i="5" s="1"/>
  <c r="S8" i="5"/>
  <c r="W8" i="5" s="1"/>
  <c r="S9" i="5"/>
  <c r="W9" i="5" s="1"/>
  <c r="S10" i="5"/>
  <c r="W10" i="5" s="1"/>
  <c r="S11" i="5"/>
  <c r="W11" i="5" s="1"/>
  <c r="S12" i="5"/>
  <c r="W12" i="5" s="1"/>
  <c r="S13" i="5"/>
  <c r="W13" i="5" s="1"/>
  <c r="S14" i="5"/>
  <c r="W14" i="5" s="1"/>
  <c r="W15" i="5"/>
  <c r="W16" i="5"/>
  <c r="W17" i="5"/>
  <c r="W18" i="5"/>
  <c r="W19" i="5"/>
  <c r="W20" i="5"/>
  <c r="S21" i="5"/>
  <c r="W21" i="5" s="1"/>
  <c r="S22" i="5"/>
  <c r="W22" i="5" s="1"/>
  <c r="S23" i="5"/>
  <c r="W23" i="5" s="1"/>
  <c r="S24" i="5"/>
  <c r="W24" i="5" s="1"/>
  <c r="S25" i="5"/>
  <c r="W25" i="5" s="1"/>
  <c r="S26" i="5"/>
  <c r="W26" i="5" s="1"/>
  <c r="S27" i="5"/>
  <c r="W27" i="5" s="1"/>
  <c r="S28" i="5"/>
  <c r="W28" i="5" s="1"/>
  <c r="S29" i="5"/>
  <c r="W29" i="5" s="1"/>
  <c r="S30" i="5"/>
  <c r="W30" i="5" s="1"/>
  <c r="S31" i="5"/>
  <c r="W31" i="5" s="1"/>
  <c r="S32" i="5"/>
  <c r="W32" i="5" s="1"/>
  <c r="R28" i="5"/>
  <c r="X28" i="5" s="1"/>
  <c r="R29" i="5"/>
  <c r="X29" i="5" s="1"/>
  <c r="R30" i="5"/>
  <c r="X30" i="5" s="1"/>
  <c r="R31" i="5"/>
  <c r="X31" i="5" s="1"/>
  <c r="R32" i="5"/>
  <c r="X32" i="5" s="1"/>
  <c r="V4" i="5"/>
  <c r="U4" i="5"/>
  <c r="T4" i="5"/>
  <c r="S4" i="5"/>
  <c r="E39" i="4"/>
  <c r="F39" i="4"/>
  <c r="G39" i="4"/>
  <c r="H39" i="4"/>
  <c r="I39" i="4"/>
  <c r="J39" i="4"/>
  <c r="K39" i="4"/>
  <c r="M39" i="4"/>
  <c r="N39" i="4"/>
  <c r="O39" i="4"/>
  <c r="P39" i="4"/>
  <c r="Q39" i="4"/>
  <c r="R39" i="4"/>
  <c r="E38" i="4"/>
  <c r="F38" i="4"/>
  <c r="G38" i="4"/>
  <c r="H38" i="4"/>
  <c r="I38" i="4"/>
  <c r="J38" i="4"/>
  <c r="K38" i="4"/>
  <c r="M38" i="4"/>
  <c r="N38" i="4"/>
  <c r="O38" i="4"/>
  <c r="Q38" i="4"/>
  <c r="R38" i="4"/>
  <c r="E37" i="4"/>
  <c r="F37" i="4"/>
  <c r="G37" i="4"/>
  <c r="H37" i="4"/>
  <c r="I37" i="4"/>
  <c r="J37" i="4"/>
  <c r="K37" i="4"/>
  <c r="N37" i="4"/>
  <c r="O37" i="4"/>
  <c r="P37" i="4"/>
  <c r="Q37" i="4"/>
  <c r="R37" i="4"/>
  <c r="E36" i="4"/>
  <c r="F36" i="4"/>
  <c r="G36" i="4"/>
  <c r="H36" i="4"/>
  <c r="I36" i="4"/>
  <c r="J36" i="4"/>
  <c r="K36" i="4"/>
  <c r="M36" i="4"/>
  <c r="N36" i="4"/>
  <c r="O36" i="4"/>
  <c r="P36" i="4"/>
  <c r="Q36" i="4"/>
  <c r="R36" i="4"/>
  <c r="E35" i="4"/>
  <c r="F35" i="4"/>
  <c r="G35" i="4"/>
  <c r="H35" i="4"/>
  <c r="I35" i="4"/>
  <c r="J35" i="4"/>
  <c r="K35" i="4"/>
  <c r="O35" i="4"/>
  <c r="P35" i="4"/>
  <c r="D39" i="4"/>
  <c r="D38" i="4"/>
  <c r="D37" i="4"/>
  <c r="D36" i="4"/>
  <c r="D3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30" i="4"/>
  <c r="V31" i="4"/>
  <c r="V32" i="4"/>
  <c r="V33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8" i="4"/>
  <c r="U29" i="4"/>
  <c r="U30" i="4"/>
  <c r="U31" i="4"/>
  <c r="U32" i="4"/>
  <c r="U33" i="4"/>
  <c r="T6" i="4"/>
  <c r="X6" i="4" s="1"/>
  <c r="T7" i="4"/>
  <c r="X7" i="4" s="1"/>
  <c r="T8" i="4"/>
  <c r="X8" i="4" s="1"/>
  <c r="T9" i="4"/>
  <c r="X9" i="4" s="1"/>
  <c r="T10" i="4"/>
  <c r="X10" i="4" s="1"/>
  <c r="T11" i="4"/>
  <c r="X11" i="4" s="1"/>
  <c r="T12" i="4"/>
  <c r="X12" i="4" s="1"/>
  <c r="T13" i="4"/>
  <c r="X13" i="4" s="1"/>
  <c r="T14" i="4"/>
  <c r="X14" i="4" s="1"/>
  <c r="T15" i="4"/>
  <c r="X15" i="4" s="1"/>
  <c r="T16" i="4"/>
  <c r="X16" i="4" s="1"/>
  <c r="T17" i="4"/>
  <c r="X17" i="4" s="1"/>
  <c r="T18" i="4"/>
  <c r="X18" i="4" s="1"/>
  <c r="T19" i="4"/>
  <c r="X19" i="4" s="1"/>
  <c r="T20" i="4"/>
  <c r="X20" i="4" s="1"/>
  <c r="T21" i="4"/>
  <c r="X21" i="4" s="1"/>
  <c r="T22" i="4"/>
  <c r="X22" i="4" s="1"/>
  <c r="T23" i="4"/>
  <c r="X23" i="4" s="1"/>
  <c r="T24" i="4"/>
  <c r="X24" i="4" s="1"/>
  <c r="T25" i="4"/>
  <c r="X25" i="4" s="1"/>
  <c r="T26" i="4"/>
  <c r="X26" i="4" s="1"/>
  <c r="T27" i="4"/>
  <c r="X27" i="4" s="1"/>
  <c r="T28" i="4"/>
  <c r="X28" i="4" s="1"/>
  <c r="T29" i="4"/>
  <c r="X29" i="4" s="1"/>
  <c r="T30" i="4"/>
  <c r="X30" i="4" s="1"/>
  <c r="T31" i="4"/>
  <c r="X31" i="4" s="1"/>
  <c r="T32" i="4"/>
  <c r="X32" i="4" s="1"/>
  <c r="T33" i="4"/>
  <c r="X33" i="4" s="1"/>
  <c r="S6" i="4"/>
  <c r="Y6" i="4" s="1"/>
  <c r="Y7" i="4"/>
  <c r="S16" i="4"/>
  <c r="Y16" i="4" s="1"/>
  <c r="S20" i="4"/>
  <c r="Y20" i="4" s="1"/>
  <c r="S21" i="4"/>
  <c r="Y21" i="4" s="1"/>
  <c r="S22" i="4"/>
  <c r="Y22" i="4" s="1"/>
  <c r="S23" i="4"/>
  <c r="Y23" i="4" s="1"/>
  <c r="S24" i="4"/>
  <c r="Y24" i="4" s="1"/>
  <c r="S33" i="4"/>
  <c r="Y33" i="4" s="1"/>
  <c r="W5" i="4"/>
  <c r="V5" i="4"/>
  <c r="U5" i="4"/>
  <c r="T5" i="4"/>
  <c r="S5" i="4"/>
  <c r="Y5" i="4" s="1"/>
  <c r="D40" i="4" l="1"/>
  <c r="D42" i="4" s="1"/>
  <c r="O40" i="4"/>
  <c r="O42" i="4" s="1"/>
  <c r="J40" i="4"/>
  <c r="J42" i="4" s="1"/>
  <c r="H40" i="4"/>
  <c r="H41" i="4" s="1"/>
  <c r="F40" i="4"/>
  <c r="F42" i="4" s="1"/>
  <c r="R40" i="4"/>
  <c r="R41" i="4" s="1"/>
  <c r="N40" i="4"/>
  <c r="N41" i="4" s="1"/>
  <c r="P40" i="4"/>
  <c r="P44" i="4" s="1"/>
  <c r="K40" i="4"/>
  <c r="K45" i="4" s="1"/>
  <c r="I40" i="4"/>
  <c r="I41" i="4" s="1"/>
  <c r="G40" i="4"/>
  <c r="G45" i="4" s="1"/>
  <c r="E40" i="4"/>
  <c r="E41" i="4" s="1"/>
  <c r="Q40" i="4"/>
  <c r="Q41" i="4" s="1"/>
  <c r="M40" i="4"/>
  <c r="C40" i="5"/>
  <c r="C41" i="5"/>
  <c r="E40" i="5"/>
  <c r="E41" i="5" s="1"/>
  <c r="M40" i="5"/>
  <c r="M41" i="5" s="1"/>
  <c r="C38" i="5"/>
  <c r="C42" i="5"/>
  <c r="C47" i="5" s="1"/>
  <c r="E38" i="5"/>
  <c r="E42" i="5"/>
  <c r="C43" i="5"/>
  <c r="M43" i="5"/>
  <c r="C44" i="5"/>
  <c r="E44" i="5"/>
  <c r="C45" i="5"/>
  <c r="E45" i="5"/>
  <c r="N40" i="5"/>
  <c r="N41" i="5" s="1"/>
  <c r="N45" i="5"/>
  <c r="D40" i="5"/>
  <c r="D41" i="5" s="1"/>
  <c r="P40" i="5"/>
  <c r="P41" i="5" s="1"/>
  <c r="O40" i="5"/>
  <c r="O41" i="5" s="1"/>
  <c r="O42" i="5"/>
  <c r="O44" i="5"/>
  <c r="L40" i="5"/>
  <c r="L41" i="5" s="1"/>
  <c r="J40" i="5"/>
  <c r="J41" i="5" s="1"/>
  <c r="K40" i="5"/>
  <c r="K41" i="5" s="1"/>
  <c r="I40" i="5"/>
  <c r="I41" i="5" s="1"/>
  <c r="I38" i="5"/>
  <c r="I42" i="5"/>
  <c r="H40" i="5"/>
  <c r="H41" i="5" s="1"/>
  <c r="F40" i="5"/>
  <c r="F41" i="5" s="1"/>
  <c r="G40" i="5"/>
  <c r="G41" i="5" s="1"/>
  <c r="G38" i="5"/>
  <c r="X5" i="4"/>
  <c r="O38" i="5"/>
  <c r="M38" i="5"/>
  <c r="W4" i="5"/>
  <c r="J38" i="5"/>
  <c r="L38" i="5"/>
  <c r="D38" i="5"/>
  <c r="F38" i="5"/>
  <c r="H38" i="5"/>
  <c r="N38" i="5"/>
  <c r="P38" i="5"/>
  <c r="K38" i="5"/>
  <c r="D43" i="4" l="1"/>
  <c r="M43" i="4"/>
  <c r="M41" i="4"/>
  <c r="H45" i="4"/>
  <c r="M45" i="4"/>
  <c r="K53" i="4" s="1"/>
  <c r="Q45" i="4"/>
  <c r="G44" i="4"/>
  <c r="K44" i="4"/>
  <c r="Q44" i="4"/>
  <c r="P52" i="4" s="1"/>
  <c r="G43" i="4"/>
  <c r="K43" i="4"/>
  <c r="Q43" i="4"/>
  <c r="G42" i="4"/>
  <c r="G47" i="4" s="1"/>
  <c r="K42" i="4"/>
  <c r="P42" i="4"/>
  <c r="F41" i="4"/>
  <c r="J41" i="4"/>
  <c r="D45" i="4"/>
  <c r="D41" i="4"/>
  <c r="E45" i="4"/>
  <c r="I45" i="4"/>
  <c r="N45" i="4"/>
  <c r="R45" i="4"/>
  <c r="H44" i="4"/>
  <c r="M44" i="4"/>
  <c r="R44" i="4"/>
  <c r="H43" i="4"/>
  <c r="N43" i="4"/>
  <c r="R43" i="4"/>
  <c r="H42" i="4"/>
  <c r="M42" i="4"/>
  <c r="M47" i="4" s="1"/>
  <c r="Q42" i="4"/>
  <c r="Q47" i="4" s="1"/>
  <c r="G41" i="4"/>
  <c r="G46" i="4" s="1"/>
  <c r="K41" i="4"/>
  <c r="D44" i="4"/>
  <c r="Q46" i="4"/>
  <c r="F45" i="4"/>
  <c r="J45" i="4"/>
  <c r="O45" i="4"/>
  <c r="E44" i="4"/>
  <c r="I44" i="4"/>
  <c r="N44" i="4"/>
  <c r="E43" i="4"/>
  <c r="I43" i="4"/>
  <c r="O43" i="4"/>
  <c r="O47" i="4" s="1"/>
  <c r="E42" i="4"/>
  <c r="D50" i="4" s="1"/>
  <c r="I42" i="4"/>
  <c r="I46" i="4" s="1"/>
  <c r="N42" i="4"/>
  <c r="N47" i="4" s="1"/>
  <c r="R42" i="4"/>
  <c r="R47" i="4" s="1"/>
  <c r="O41" i="4"/>
  <c r="P45" i="4"/>
  <c r="P53" i="4" s="1"/>
  <c r="F44" i="4"/>
  <c r="J44" i="4"/>
  <c r="O44" i="4"/>
  <c r="F43" i="4"/>
  <c r="F47" i="4" s="1"/>
  <c r="J43" i="4"/>
  <c r="P43" i="4"/>
  <c r="P51" i="4" s="1"/>
  <c r="P41" i="4"/>
  <c r="G42" i="5"/>
  <c r="O49" i="5"/>
  <c r="N43" i="5"/>
  <c r="M45" i="5"/>
  <c r="O39" i="5"/>
  <c r="G44" i="5"/>
  <c r="F44" i="5"/>
  <c r="K45" i="5"/>
  <c r="O45" i="5"/>
  <c r="O43" i="5"/>
  <c r="O47" i="5" s="1"/>
  <c r="P45" i="5"/>
  <c r="D45" i="5"/>
  <c r="M44" i="5"/>
  <c r="K43" i="5"/>
  <c r="J44" i="5"/>
  <c r="D43" i="5"/>
  <c r="J49" i="5"/>
  <c r="C46" i="5"/>
  <c r="F42" i="5"/>
  <c r="J42" i="5"/>
  <c r="P43" i="5"/>
  <c r="O51" i="5" s="1"/>
  <c r="N44" i="5"/>
  <c r="N42" i="5"/>
  <c r="E43" i="5"/>
  <c r="E46" i="5" s="1"/>
  <c r="M42" i="5"/>
  <c r="J45" i="5"/>
  <c r="J43" i="5"/>
  <c r="D44" i="5"/>
  <c r="D42" i="5"/>
  <c r="H44" i="5"/>
  <c r="L45" i="5"/>
  <c r="H42" i="5"/>
  <c r="H45" i="5"/>
  <c r="H43" i="5"/>
  <c r="L43" i="5"/>
  <c r="F45" i="5"/>
  <c r="F43" i="5"/>
  <c r="I44" i="5"/>
  <c r="P44" i="5"/>
  <c r="O52" i="5" s="1"/>
  <c r="P42" i="5"/>
  <c r="L44" i="5"/>
  <c r="L42" i="5"/>
  <c r="K44" i="5"/>
  <c r="J52" i="5" s="1"/>
  <c r="K42" i="5"/>
  <c r="I45" i="5"/>
  <c r="I43" i="5"/>
  <c r="G45" i="5"/>
  <c r="G43" i="5"/>
  <c r="G47" i="5" s="1"/>
  <c r="C39" i="5"/>
  <c r="J39" i="5"/>
  <c r="F53" i="1"/>
  <c r="D53" i="1"/>
  <c r="E52" i="1"/>
  <c r="F52" i="1"/>
  <c r="G52" i="1"/>
  <c r="D52" i="1"/>
  <c r="E50" i="1"/>
  <c r="F50" i="1"/>
  <c r="G50" i="1"/>
  <c r="D50" i="1"/>
  <c r="M7" i="1"/>
  <c r="M36" i="1"/>
  <c r="M37" i="1"/>
  <c r="M38" i="1"/>
  <c r="M39" i="1"/>
  <c r="M40" i="1"/>
  <c r="M41" i="1"/>
  <c r="M42" i="1"/>
  <c r="M43" i="1"/>
  <c r="M44" i="1"/>
  <c r="M45" i="1"/>
  <c r="M46" i="1"/>
  <c r="M25" i="1"/>
  <c r="M26" i="1"/>
  <c r="M27" i="1"/>
  <c r="M28" i="1"/>
  <c r="M29" i="1"/>
  <c r="M30" i="1"/>
  <c r="M31" i="1"/>
  <c r="M32" i="1"/>
  <c r="M33" i="1"/>
  <c r="M34" i="1"/>
  <c r="M35" i="1"/>
  <c r="M16" i="1"/>
  <c r="M17" i="1"/>
  <c r="M18" i="1"/>
  <c r="M19" i="1"/>
  <c r="M20" i="1"/>
  <c r="M21" i="1"/>
  <c r="M22" i="1"/>
  <c r="M23" i="1"/>
  <c r="M24" i="1"/>
  <c r="M8" i="1"/>
  <c r="M9" i="1"/>
  <c r="M10" i="1"/>
  <c r="M11" i="1"/>
  <c r="M12" i="1"/>
  <c r="M13" i="1"/>
  <c r="M14" i="1"/>
  <c r="M15" i="1"/>
  <c r="D49" i="4" l="1"/>
  <c r="P50" i="4"/>
  <c r="K51" i="4"/>
  <c r="D51" i="4"/>
  <c r="P46" i="4"/>
  <c r="P49" i="4"/>
  <c r="J47" i="4"/>
  <c r="E47" i="4"/>
  <c r="K46" i="4"/>
  <c r="K49" i="4"/>
  <c r="D53" i="4"/>
  <c r="K47" i="4"/>
  <c r="K48" i="4" s="1"/>
  <c r="M54" i="4" s="1"/>
  <c r="K50" i="4"/>
  <c r="K52" i="4"/>
  <c r="D47" i="4"/>
  <c r="D52" i="4"/>
  <c r="O46" i="4"/>
  <c r="N46" i="4"/>
  <c r="D46" i="4"/>
  <c r="J46" i="4"/>
  <c r="P47" i="4"/>
  <c r="P48" i="4" s="1"/>
  <c r="Q54" i="4" s="1"/>
  <c r="R46" i="4"/>
  <c r="I47" i="4"/>
  <c r="H47" i="4"/>
  <c r="F46" i="4"/>
  <c r="M46" i="4"/>
  <c r="H46" i="4"/>
  <c r="E46" i="4"/>
  <c r="P47" i="5"/>
  <c r="J47" i="5"/>
  <c r="O46" i="5"/>
  <c r="I47" i="5"/>
  <c r="H47" i="5"/>
  <c r="K47" i="5"/>
  <c r="L47" i="5"/>
  <c r="F46" i="5"/>
  <c r="C50" i="5"/>
  <c r="D47" i="5"/>
  <c r="M47" i="5"/>
  <c r="N47" i="5"/>
  <c r="F47" i="5"/>
  <c r="E47" i="5"/>
  <c r="C52" i="5"/>
  <c r="C51" i="5"/>
  <c r="P46" i="5"/>
  <c r="O50" i="5"/>
  <c r="J50" i="5"/>
  <c r="N46" i="5"/>
  <c r="D46" i="5"/>
  <c r="J46" i="5"/>
  <c r="J51" i="5"/>
  <c r="M46" i="5"/>
  <c r="L46" i="5"/>
  <c r="H46" i="5"/>
  <c r="I46" i="5"/>
  <c r="K46" i="5"/>
  <c r="G46" i="5"/>
  <c r="D48" i="4" l="1"/>
  <c r="G54" i="4" s="1"/>
</calcChain>
</file>

<file path=xl/sharedStrings.xml><?xml version="1.0" encoding="utf-8"?>
<sst xmlns="http://schemas.openxmlformats.org/spreadsheetml/2006/main" count="2272" uniqueCount="196">
  <si>
    <t>No</t>
  </si>
  <si>
    <t>Nama</t>
  </si>
  <si>
    <t>Teori Asam Basa</t>
  </si>
  <si>
    <t>pH asam dan basa</t>
  </si>
  <si>
    <t xml:space="preserve">                Jawaban</t>
  </si>
  <si>
    <t>PK</t>
  </si>
  <si>
    <t xml:space="preserve">MK 1  </t>
  </si>
  <si>
    <t>MK 2</t>
  </si>
  <si>
    <t>MK 3</t>
  </si>
  <si>
    <t>TPK</t>
  </si>
  <si>
    <t>A. Dhaffa Ubaidillah</t>
  </si>
  <si>
    <t>A. Haydar Al Abror</t>
  </si>
  <si>
    <t>Alfani Nur Azizah</t>
  </si>
  <si>
    <t>Andika Pratama Aditya</t>
  </si>
  <si>
    <t>Andini Widya Risky</t>
  </si>
  <si>
    <t>Arya Alif</t>
  </si>
  <si>
    <t>Aulia Rohmawati</t>
  </si>
  <si>
    <t>Ayu Warda</t>
  </si>
  <si>
    <t>Dia Novitasari</t>
  </si>
  <si>
    <t>Dinda Lunanda</t>
  </si>
  <si>
    <t>Fania Indah</t>
  </si>
  <si>
    <t>Farrel Satrio</t>
  </si>
  <si>
    <t>Feby Aulia</t>
  </si>
  <si>
    <t>Fitri Nurohmah</t>
  </si>
  <si>
    <t>Frenoval Ramadhany</t>
  </si>
  <si>
    <t>Ihfada Qulbi</t>
  </si>
  <si>
    <t>Linda Wahyuni</t>
  </si>
  <si>
    <t>Luluk Khanafiyah</t>
  </si>
  <si>
    <t xml:space="preserve">Mazaya Nabila </t>
  </si>
  <si>
    <t>Moh. Ardiansyah Dwi P.</t>
  </si>
  <si>
    <t xml:space="preserve">Moh. Abdul Ghoni </t>
  </si>
  <si>
    <t>Moh. Hermawan Saputra</t>
  </si>
  <si>
    <t>M. Nashrul Saputra</t>
  </si>
  <si>
    <t>M. Wildaan Wijanarko</t>
  </si>
  <si>
    <t xml:space="preserve">Nadia Khusnaini </t>
  </si>
  <si>
    <t>Naswa Nabila</t>
  </si>
  <si>
    <t>Niswatul Nur Azizah</t>
  </si>
  <si>
    <t xml:space="preserve">Nur Sya Farah </t>
  </si>
  <si>
    <t xml:space="preserve">Prima Larasati </t>
  </si>
  <si>
    <t>Ragil Wijiansyah</t>
  </si>
  <si>
    <t>Rahma Dani</t>
  </si>
  <si>
    <t>Regina Desinta</t>
  </si>
  <si>
    <t xml:space="preserve">Reza Wahyu </t>
  </si>
  <si>
    <t>Rizka Nurhafidah</t>
  </si>
  <si>
    <t xml:space="preserve">Syafana Dewi </t>
  </si>
  <si>
    <t xml:space="preserve">Tesshalonica Fridayanti </t>
  </si>
  <si>
    <t xml:space="preserve">Uut Ahmad Dawam </t>
  </si>
  <si>
    <t xml:space="preserve">Yovi Indra </t>
  </si>
  <si>
    <t>Zahro Qurrota Aini</t>
  </si>
  <si>
    <t>MK 1</t>
  </si>
  <si>
    <t xml:space="preserve">Mk 2 </t>
  </si>
  <si>
    <t xml:space="preserve">MK 3 </t>
  </si>
  <si>
    <t>Happy Aulia</t>
  </si>
  <si>
    <t xml:space="preserve">TPK </t>
  </si>
  <si>
    <t xml:space="preserve">Persentase MK </t>
  </si>
  <si>
    <t>Jumlah Persentase MK tiap soal</t>
  </si>
  <si>
    <t>Rata - rata persentase MK tiap sub materi</t>
  </si>
  <si>
    <t>Jumlah</t>
  </si>
  <si>
    <t>Jml</t>
  </si>
  <si>
    <t>Keterangan</t>
  </si>
  <si>
    <t>Paham Konsep</t>
  </si>
  <si>
    <t>Miskonsepsi Sedang 1</t>
  </si>
  <si>
    <t>Miskonsepsi Sedang 2</t>
  </si>
  <si>
    <t>Miskonsepsi Tinggi</t>
  </si>
  <si>
    <t>Tidak Paham Konsep</t>
  </si>
  <si>
    <t>AFM</t>
  </si>
  <si>
    <t>AFR</t>
  </si>
  <si>
    <t>AZR</t>
  </si>
  <si>
    <t>ASN</t>
  </si>
  <si>
    <t>ADI</t>
  </si>
  <si>
    <t>ADA</t>
  </si>
  <si>
    <t>CEP</t>
  </si>
  <si>
    <t>CSS</t>
  </si>
  <si>
    <t>DF</t>
  </si>
  <si>
    <t>DS</t>
  </si>
  <si>
    <t>FAP</t>
  </si>
  <si>
    <t>HN</t>
  </si>
  <si>
    <t>IDA</t>
  </si>
  <si>
    <t>KLC</t>
  </si>
  <si>
    <t>LIE</t>
  </si>
  <si>
    <t>MAK</t>
  </si>
  <si>
    <t>MSH</t>
  </si>
  <si>
    <t>MAT</t>
  </si>
  <si>
    <t>MFN</t>
  </si>
  <si>
    <t>MFB</t>
  </si>
  <si>
    <t>MWA</t>
  </si>
  <si>
    <t>NH</t>
  </si>
  <si>
    <t>NI</t>
  </si>
  <si>
    <t>RNA</t>
  </si>
  <si>
    <t>RWS</t>
  </si>
  <si>
    <t>RSA</t>
  </si>
  <si>
    <t>SIW</t>
  </si>
  <si>
    <t>SUN</t>
  </si>
  <si>
    <t>TEM</t>
  </si>
  <si>
    <t xml:space="preserve">PK </t>
  </si>
  <si>
    <t xml:space="preserve">MK 2 </t>
  </si>
  <si>
    <t>Mk 3</t>
  </si>
  <si>
    <t>Teori Asam dan Basa</t>
  </si>
  <si>
    <t>Kekuatan Asam dan Basa</t>
  </si>
  <si>
    <t>Indikator Asam dan Basa</t>
  </si>
  <si>
    <t>% MK</t>
  </si>
  <si>
    <t>JUMLAH</t>
  </si>
  <si>
    <t xml:space="preserve">Validitas Isi </t>
  </si>
  <si>
    <t xml:space="preserve">1a </t>
  </si>
  <si>
    <t>1b</t>
  </si>
  <si>
    <t>2a</t>
  </si>
  <si>
    <t>2b</t>
  </si>
  <si>
    <t>2c</t>
  </si>
  <si>
    <t>2d</t>
  </si>
  <si>
    <t>3a</t>
  </si>
  <si>
    <t>3b</t>
  </si>
  <si>
    <t>4a</t>
  </si>
  <si>
    <t>4b</t>
  </si>
  <si>
    <t>4c</t>
  </si>
  <si>
    <t>4d</t>
  </si>
  <si>
    <t>4e</t>
  </si>
  <si>
    <t>V1</t>
  </si>
  <si>
    <t>V2</t>
  </si>
  <si>
    <t>V3</t>
  </si>
  <si>
    <t>poin</t>
  </si>
  <si>
    <t>%</t>
  </si>
  <si>
    <t>LKPD</t>
  </si>
  <si>
    <t>Validitas Konstruk</t>
  </si>
  <si>
    <t>1c</t>
  </si>
  <si>
    <t>%PK</t>
  </si>
  <si>
    <t>% PK</t>
  </si>
  <si>
    <t>% MK 1</t>
  </si>
  <si>
    <t>% MK 2</t>
  </si>
  <si>
    <t>% MK 3</t>
  </si>
  <si>
    <t>% TPK</t>
  </si>
  <si>
    <t>Total</t>
  </si>
  <si>
    <t>Aktivitas 1</t>
  </si>
  <si>
    <t>Kel 3</t>
  </si>
  <si>
    <t>Kel 4</t>
  </si>
  <si>
    <t>kel 5</t>
  </si>
  <si>
    <t>kel 6</t>
  </si>
  <si>
    <t>kel 7</t>
  </si>
  <si>
    <t>kel 8</t>
  </si>
  <si>
    <t>Total aktivitas relevan</t>
  </si>
  <si>
    <t>Aktivitas 2</t>
  </si>
  <si>
    <t>Aktivitas 3</t>
  </si>
  <si>
    <t>Mean</t>
  </si>
  <si>
    <t>Sub Materi</t>
  </si>
  <si>
    <t>Pergeseran</t>
  </si>
  <si>
    <t>MK - PK</t>
  </si>
  <si>
    <t>MK - TPK</t>
  </si>
  <si>
    <t>MK - MK</t>
  </si>
  <si>
    <t>spss</t>
  </si>
  <si>
    <t>% jumlah MK tiap soal</t>
  </si>
  <si>
    <t>%rata rata tiap sub materi</t>
  </si>
  <si>
    <t>% rata rata PK, MK, dan TPK</t>
  </si>
  <si>
    <t>MK</t>
  </si>
  <si>
    <t>% pola pergeseran</t>
  </si>
  <si>
    <t>Aktivitas 4</t>
  </si>
  <si>
    <t>Aktivitas 5</t>
  </si>
  <si>
    <t>Aktivitas 6</t>
  </si>
  <si>
    <t>Aktivitas 7</t>
  </si>
  <si>
    <t>Aktivitas 8</t>
  </si>
  <si>
    <t xml:space="preserve">Aktivitas </t>
  </si>
  <si>
    <t>Hasil</t>
  </si>
  <si>
    <t>Total peserta didik</t>
  </si>
  <si>
    <t>% MK tiap soal</t>
  </si>
  <si>
    <t>rata2 % MK tiap sub materi</t>
  </si>
  <si>
    <t xml:space="preserve">rata-rata persentase </t>
  </si>
  <si>
    <t>LKPD 1</t>
  </si>
  <si>
    <t>LKPD 2</t>
  </si>
  <si>
    <t>LKPD 3</t>
  </si>
  <si>
    <t>Aspek 1</t>
  </si>
  <si>
    <t>Aspek 2</t>
  </si>
  <si>
    <t>Aspek 3</t>
  </si>
  <si>
    <t>Pretest</t>
  </si>
  <si>
    <t>Posttest</t>
  </si>
  <si>
    <t>selisih</t>
  </si>
  <si>
    <t>Sebelum-Sesudah</t>
  </si>
  <si>
    <t>Jumlah Peserta Didik</t>
  </si>
  <si>
    <t>PK-PK</t>
  </si>
  <si>
    <t>PK-TPK</t>
  </si>
  <si>
    <t>PK-MK</t>
  </si>
  <si>
    <t>TPK-PK</t>
  </si>
  <si>
    <t>TPK-TPK</t>
  </si>
  <si>
    <t>TPK-MK</t>
  </si>
  <si>
    <t>MK-PK</t>
  </si>
  <si>
    <t>MK-TPK</t>
  </si>
  <si>
    <t>MK-MK</t>
  </si>
  <si>
    <t xml:space="preserve">Jumlah </t>
  </si>
  <si>
    <t>MK awal</t>
  </si>
  <si>
    <t>Aspect 1</t>
  </si>
  <si>
    <t>Aspect 2</t>
  </si>
  <si>
    <t>Aspect 3</t>
  </si>
  <si>
    <t>Inisial Nama</t>
  </si>
  <si>
    <t xml:space="preserve">jumlah </t>
  </si>
  <si>
    <t>%TPK</t>
  </si>
  <si>
    <t xml:space="preserve">No. </t>
  </si>
  <si>
    <t xml:space="preserve">Aspek </t>
  </si>
  <si>
    <t>Persentase (%)</t>
  </si>
  <si>
    <t xml:space="preserve">Peserta Didik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</si>
</sst>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ahoma"/>
      <family val="2"/>
    </font>
    <font>
      <sz val="12"/>
      <color theme="1"/>
      <name val="Book Antiqua"/>
      <family val="1"/>
    </font>
    <font>
      <sz val="11"/>
      <color rgb="FF000000"/>
      <name val="Calibri"/>
      <family val="2"/>
    </font>
    <font>
      <sz val="12"/>
      <color rgb="FF000000"/>
      <name val="Book Antiqua"/>
      <family val="1"/>
    </font>
    <font>
      <b/>
      <i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2D89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0" xfId="1" applyFont="1"/>
    <xf numFmtId="0" fontId="0" fillId="0" borderId="0" xfId="1" applyNumberFormat="1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9" fontId="0" fillId="4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10" borderId="1" xfId="0" applyFill="1" applyBorder="1"/>
    <xf numFmtId="9" fontId="0" fillId="10" borderId="1" xfId="1" applyFont="1" applyFill="1" applyBorder="1" applyAlignment="1">
      <alignment horizontal="center"/>
    </xf>
    <xf numFmtId="0" fontId="5" fillId="8" borderId="0" xfId="0" applyFont="1" applyFill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9" fontId="0" fillId="0" borderId="0" xfId="0" applyNumberFormat="1"/>
    <xf numFmtId="41" fontId="0" fillId="0" borderId="0" xfId="2" applyFont="1"/>
    <xf numFmtId="9" fontId="7" fillId="0" borderId="6" xfId="0" applyNumberFormat="1" applyFont="1" applyBorder="1" applyAlignment="1">
      <alignment horizontal="right" vertical="center" wrapText="1"/>
    </xf>
    <xf numFmtId="9" fontId="7" fillId="0" borderId="8" xfId="0" applyNumberFormat="1" applyFont="1" applyBorder="1" applyAlignment="1">
      <alignment horizontal="right" vertical="center" wrapText="1"/>
    </xf>
    <xf numFmtId="9" fontId="7" fillId="0" borderId="7" xfId="0" applyNumberFormat="1" applyFont="1" applyBorder="1" applyAlignment="1">
      <alignment horizontal="right" vertical="center" wrapText="1"/>
    </xf>
    <xf numFmtId="9" fontId="7" fillId="0" borderId="9" xfId="0" applyNumberFormat="1" applyFont="1" applyBorder="1" applyAlignment="1">
      <alignment horizontal="right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3" borderId="0" xfId="0" applyFill="1"/>
    <xf numFmtId="9" fontId="0" fillId="0" borderId="0" xfId="1" applyNumberFormat="1" applyFont="1"/>
    <xf numFmtId="9" fontId="0" fillId="13" borderId="1" xfId="0" applyNumberFormat="1" applyFill="1" applyBorder="1"/>
    <xf numFmtId="9" fontId="0" fillId="4" borderId="1" xfId="1" applyFont="1" applyFill="1" applyBorder="1"/>
    <xf numFmtId="9" fontId="0" fillId="4" borderId="1" xfId="0" applyNumberFormat="1" applyFill="1" applyBorder="1"/>
    <xf numFmtId="9" fontId="0" fillId="14" borderId="1" xfId="0" applyNumberFormat="1" applyFill="1" applyBorder="1"/>
    <xf numFmtId="0" fontId="0" fillId="0" borderId="10" xfId="0" applyFill="1" applyBorder="1"/>
    <xf numFmtId="9" fontId="0" fillId="3" borderId="0" xfId="0" applyNumberFormat="1" applyFill="1"/>
    <xf numFmtId="9" fontId="8" fillId="0" borderId="0" xfId="0" applyNumberFormat="1" applyFont="1" applyBorder="1" applyAlignment="1">
      <alignment horizontal="center" vertical="center" wrapText="1"/>
    </xf>
    <xf numFmtId="0" fontId="0" fillId="15" borderId="1" xfId="0" applyFill="1" applyBorder="1"/>
    <xf numFmtId="9" fontId="0" fillId="15" borderId="1" xfId="0" applyNumberFormat="1" applyFill="1" applyBorder="1"/>
    <xf numFmtId="0" fontId="0" fillId="8" borderId="1" xfId="0" applyFill="1" applyBorder="1"/>
    <xf numFmtId="9" fontId="0" fillId="8" borderId="1" xfId="0" applyNumberFormat="1" applyFill="1" applyBorder="1"/>
    <xf numFmtId="9" fontId="0" fillId="10" borderId="1" xfId="0" applyNumberFormat="1" applyFill="1" applyBorder="1"/>
    <xf numFmtId="0" fontId="0" fillId="10" borderId="1" xfId="0" applyFill="1" applyBorder="1" applyAlignment="1">
      <alignment horizontal="center" vertical="center"/>
    </xf>
    <xf numFmtId="10" fontId="0" fillId="0" borderId="0" xfId="0" applyNumberFormat="1"/>
    <xf numFmtId="10" fontId="0" fillId="4" borderId="1" xfId="1" applyNumberFormat="1" applyFont="1" applyFill="1" applyBorder="1"/>
    <xf numFmtId="10" fontId="0" fillId="4" borderId="1" xfId="0" applyNumberFormat="1" applyFill="1" applyBorder="1"/>
    <xf numFmtId="0" fontId="0" fillId="14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10" fontId="0" fillId="13" borderId="1" xfId="1" applyNumberFormat="1" applyFont="1" applyFill="1" applyBorder="1"/>
    <xf numFmtId="10" fontId="0" fillId="13" borderId="1" xfId="0" applyNumberFormat="1" applyFill="1" applyBorder="1"/>
    <xf numFmtId="10" fontId="0" fillId="14" borderId="1" xfId="1" applyNumberFormat="1" applyFont="1" applyFill="1" applyBorder="1"/>
    <xf numFmtId="10" fontId="0" fillId="14" borderId="1" xfId="0" applyNumberFormat="1" applyFill="1" applyBorder="1"/>
    <xf numFmtId="10" fontId="0" fillId="0" borderId="0" xfId="1" applyNumberFormat="1" applyFont="1" applyAlignment="1">
      <alignment horizontal="center" vertical="center"/>
    </xf>
    <xf numFmtId="0" fontId="0" fillId="0" borderId="0" xfId="0" applyAlignment="1"/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2" fontId="11" fillId="0" borderId="7" xfId="0" applyNumberFormat="1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center" vertical="center" wrapText="1"/>
    </xf>
    <xf numFmtId="2" fontId="0" fillId="0" borderId="0" xfId="0" applyNumberFormat="1"/>
    <xf numFmtId="10" fontId="0" fillId="8" borderId="1" xfId="0" applyNumberFormat="1" applyFill="1" applyBorder="1"/>
    <xf numFmtId="10" fontId="0" fillId="10" borderId="1" xfId="1" applyNumberFormat="1" applyFont="1" applyFill="1" applyBorder="1"/>
    <xf numFmtId="10" fontId="0" fillId="10" borderId="1" xfId="0" applyNumberFormat="1" applyFill="1" applyBorder="1"/>
    <xf numFmtId="10" fontId="0" fillId="15" borderId="1" xfId="1" applyNumberFormat="1" applyFont="1" applyFill="1" applyBorder="1"/>
    <xf numFmtId="0" fontId="11" fillId="0" borderId="9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16" borderId="7" xfId="0" applyFont="1" applyFill="1" applyBorder="1" applyAlignment="1">
      <alignment horizontal="justify" vertical="center" wrapText="1"/>
    </xf>
    <xf numFmtId="0" fontId="10" fillId="16" borderId="9" xfId="0" applyFont="1" applyFill="1" applyBorder="1" applyAlignment="1">
      <alignment horizontal="justify" vertical="center" wrapText="1"/>
    </xf>
    <xf numFmtId="0" fontId="10" fillId="16" borderId="13" xfId="0" applyFont="1" applyFill="1" applyBorder="1" applyAlignment="1">
      <alignment horizontal="justify" vertical="center" wrapText="1"/>
    </xf>
    <xf numFmtId="10" fontId="0" fillId="0" borderId="0" xfId="1" applyNumberFormat="1" applyFont="1"/>
    <xf numFmtId="10" fontId="8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10" fontId="0" fillId="12" borderId="1" xfId="1" applyNumberFormat="1" applyFont="1" applyFill="1" applyBorder="1" applyAlignment="1">
      <alignment horizontal="center"/>
    </xf>
    <xf numFmtId="0" fontId="0" fillId="0" borderId="1" xfId="0" applyFill="1" applyBorder="1"/>
    <xf numFmtId="10" fontId="0" fillId="0" borderId="1" xfId="0" applyNumberFormat="1" applyBorder="1"/>
    <xf numFmtId="0" fontId="0" fillId="0" borderId="0" xfId="0" applyBorder="1"/>
    <xf numFmtId="10" fontId="0" fillId="13" borderId="0" xfId="0" applyNumberFormat="1" applyFill="1" applyBorder="1" applyAlignment="1">
      <alignment horizontal="center"/>
    </xf>
    <xf numFmtId="10" fontId="0" fillId="4" borderId="0" xfId="0" applyNumberFormat="1" applyFill="1" applyBorder="1" applyAlignment="1">
      <alignment horizontal="center"/>
    </xf>
    <xf numFmtId="10" fontId="0" fillId="14" borderId="0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12" borderId="1" xfId="1" applyNumberFormat="1" applyFont="1" applyFill="1" applyBorder="1" applyAlignment="1">
      <alignment horizontal="center" vertical="center"/>
    </xf>
    <xf numFmtId="10" fontId="0" fillId="8" borderId="1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9" fontId="0" fillId="4" borderId="1" xfId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0" fontId="0" fillId="13" borderId="1" xfId="0" applyNumberForma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0" fontId="0" fillId="14" borderId="1" xfId="0" applyNumberForma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9" fontId="0" fillId="10" borderId="1" xfId="1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10" borderId="1" xfId="0" applyFill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</cellXfs>
  <cellStyles count="3">
    <cellStyle name="Comma [0]" xfId="2" builtinId="6"/>
    <cellStyle name="Normal" xfId="0" builtinId="0"/>
    <cellStyle name="Percent" xfId="1" builtinId="5"/>
  </cellStyles>
  <dxfs count="402"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8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05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</a:t>
            </a:r>
            <a:r>
              <a:rPr lang="en-US" baseline="0"/>
              <a:t> Persentase Pemahaman Konsep Peserta Didik tiap Sub Materi pada </a:t>
            </a:r>
            <a:r>
              <a:rPr lang="en-US" i="1" baseline="0"/>
              <a:t>Posttest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'postest '!$C$56</c:f>
              <c:strCache>
                <c:ptCount val="1"/>
                <c:pt idx="0">
                  <c:v>Teori Asam dan Basa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'postest '!$B$57:$B$61</c:f>
              <c:strCache>
                <c:ptCount val="5"/>
                <c:pt idx="0">
                  <c:v>PK</c:v>
                </c:pt>
                <c:pt idx="1">
                  <c:v>MK 1</c:v>
                </c:pt>
                <c:pt idx="2">
                  <c:v>MK 2</c:v>
                </c:pt>
                <c:pt idx="3">
                  <c:v>MK 3</c:v>
                </c:pt>
                <c:pt idx="4">
                  <c:v>TPK</c:v>
                </c:pt>
              </c:strCache>
            </c:strRef>
          </c:cat>
          <c:val>
            <c:numRef>
              <c:f>'postest '!$C$57:$C$61</c:f>
              <c:numCache>
                <c:formatCode>0.00%</c:formatCode>
                <c:ptCount val="5"/>
                <c:pt idx="0">
                  <c:v>0.83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0.01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'postest '!$F$56</c:f>
              <c:strCache>
                <c:ptCount val="1"/>
                <c:pt idx="0">
                  <c:v>Kekuatan Asam dan Basa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'postest '!$B$57:$B$61</c:f>
              <c:strCache>
                <c:ptCount val="5"/>
                <c:pt idx="0">
                  <c:v>PK</c:v>
                </c:pt>
                <c:pt idx="1">
                  <c:v>MK 1</c:v>
                </c:pt>
                <c:pt idx="2">
                  <c:v>MK 2</c:v>
                </c:pt>
                <c:pt idx="3">
                  <c:v>MK 3</c:v>
                </c:pt>
                <c:pt idx="4">
                  <c:v>TPK</c:v>
                </c:pt>
              </c:strCache>
            </c:strRef>
          </c:cat>
          <c:val>
            <c:numRef>
              <c:f>'postest '!$F$57:$F$61</c:f>
              <c:numCache>
                <c:formatCode>0.00%</c:formatCode>
                <c:ptCount val="5"/>
                <c:pt idx="0">
                  <c:v>0.76</c:v>
                </c:pt>
                <c:pt idx="1">
                  <c:v>0.14000000000000001</c:v>
                </c:pt>
                <c:pt idx="2">
                  <c:v>0.08</c:v>
                </c:pt>
                <c:pt idx="3">
                  <c:v>0.03</c:v>
                </c:pt>
                <c:pt idx="4">
                  <c:v>0</c:v>
                </c:pt>
              </c:numCache>
            </c:numRef>
          </c:val>
        </c:ser>
        <c:ser>
          <c:idx val="6"/>
          <c:order val="6"/>
          <c:tx>
            <c:strRef>
              <c:f>'postest '!$I$56</c:f>
              <c:strCache>
                <c:ptCount val="1"/>
                <c:pt idx="0">
                  <c:v>Indikator Asam dan Basa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'postest '!$B$57:$B$61</c:f>
              <c:strCache>
                <c:ptCount val="5"/>
                <c:pt idx="0">
                  <c:v>PK</c:v>
                </c:pt>
                <c:pt idx="1">
                  <c:v>MK 1</c:v>
                </c:pt>
                <c:pt idx="2">
                  <c:v>MK 2</c:v>
                </c:pt>
                <c:pt idx="3">
                  <c:v>MK 3</c:v>
                </c:pt>
                <c:pt idx="4">
                  <c:v>TPK</c:v>
                </c:pt>
              </c:strCache>
            </c:strRef>
          </c:cat>
          <c:val>
            <c:numRef>
              <c:f>'postest '!$I$57:$I$61</c:f>
              <c:numCache>
                <c:formatCode>0.00%</c:formatCode>
                <c:ptCount val="5"/>
                <c:pt idx="0">
                  <c:v>0.75</c:v>
                </c:pt>
                <c:pt idx="1">
                  <c:v>0.11</c:v>
                </c:pt>
                <c:pt idx="2">
                  <c:v>0.03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2952056"/>
        <c:axId val="28295244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'postest 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'postest '!$B$57:$B$61</c15:sqref>
                        </c15:formulaRef>
                      </c:ext>
                    </c:extLst>
                    <c:strCache>
                      <c:ptCount val="5"/>
                      <c:pt idx="0">
                        <c:v>PK</c:v>
                      </c:pt>
                      <c:pt idx="1">
                        <c:v>MK 1</c:v>
                      </c:pt>
                      <c:pt idx="2">
                        <c:v>MK 2</c:v>
                      </c:pt>
                      <c:pt idx="3">
                        <c:v>MK 3</c:v>
                      </c:pt>
                      <c:pt idx="4">
                        <c:v>TPK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'postest '!$D$57:$D$61</c15:sqref>
                        </c15:formulaRef>
                      </c:ext>
                    </c:extLst>
                    <c:numCache>
                      <c:formatCode>0.00%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'postest '!$E$56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'postest '!$B$57:$B$61</c15:sqref>
                        </c15:formulaRef>
                      </c:ext>
                    </c:extLst>
                    <c:strCache>
                      <c:ptCount val="5"/>
                      <c:pt idx="0">
                        <c:v>PK</c:v>
                      </c:pt>
                      <c:pt idx="1">
                        <c:v>MK 1</c:v>
                      </c:pt>
                      <c:pt idx="2">
                        <c:v>MK 2</c:v>
                      </c:pt>
                      <c:pt idx="3">
                        <c:v>MK 3</c:v>
                      </c:pt>
                      <c:pt idx="4">
                        <c:v>TPK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'postest '!$E$57:$E$61</c15:sqref>
                        </c15:formulaRef>
                      </c:ext>
                    </c:extLst>
                    <c:numCache>
                      <c:formatCode>0.00%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'postest '!$G$56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'postest '!$B$57:$B$61</c15:sqref>
                        </c15:formulaRef>
                      </c:ext>
                    </c:extLst>
                    <c:strCache>
                      <c:ptCount val="5"/>
                      <c:pt idx="0">
                        <c:v>PK</c:v>
                      </c:pt>
                      <c:pt idx="1">
                        <c:v>MK 1</c:v>
                      </c:pt>
                      <c:pt idx="2">
                        <c:v>MK 2</c:v>
                      </c:pt>
                      <c:pt idx="3">
                        <c:v>MK 3</c:v>
                      </c:pt>
                      <c:pt idx="4">
                        <c:v>TPK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'postest '!$G$57:$G$61</c15:sqref>
                        </c15:formulaRef>
                      </c:ext>
                    </c:extLst>
                    <c:numCache>
                      <c:formatCode>0.00%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'postest '!$H$56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'postest '!$B$57:$B$61</c15:sqref>
                        </c15:formulaRef>
                      </c:ext>
                    </c:extLst>
                    <c:strCache>
                      <c:ptCount val="5"/>
                      <c:pt idx="0">
                        <c:v>PK</c:v>
                      </c:pt>
                      <c:pt idx="1">
                        <c:v>MK 1</c:v>
                      </c:pt>
                      <c:pt idx="2">
                        <c:v>MK 2</c:v>
                      </c:pt>
                      <c:pt idx="3">
                        <c:v>MK 3</c:v>
                      </c:pt>
                      <c:pt idx="4">
                        <c:v>TPK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'postest '!$H$57:$H$61</c15:sqref>
                        </c15:formulaRef>
                      </c:ext>
                    </c:extLst>
                    <c:numCache>
                      <c:formatCode>0.00%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'postest '!$J$56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'postest '!$B$57:$B$61</c15:sqref>
                        </c15:formulaRef>
                      </c:ext>
                    </c:extLst>
                    <c:strCache>
                      <c:ptCount val="5"/>
                      <c:pt idx="0">
                        <c:v>PK</c:v>
                      </c:pt>
                      <c:pt idx="1">
                        <c:v>MK 1</c:v>
                      </c:pt>
                      <c:pt idx="2">
                        <c:v>MK 2</c:v>
                      </c:pt>
                      <c:pt idx="3">
                        <c:v>MK 3</c:v>
                      </c:pt>
                      <c:pt idx="4">
                        <c:v>TPK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'postest '!$J$57:$J$61</c15:sqref>
                        </c15:formulaRef>
                      </c:ext>
                    </c:extLst>
                    <c:numCache>
                      <c:formatCode>0.00%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'postest '!$K$56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'postest '!$B$57:$B$61</c15:sqref>
                        </c15:formulaRef>
                      </c:ext>
                    </c:extLst>
                    <c:strCache>
                      <c:ptCount val="5"/>
                      <c:pt idx="0">
                        <c:v>PK</c:v>
                      </c:pt>
                      <c:pt idx="1">
                        <c:v>MK 1</c:v>
                      </c:pt>
                      <c:pt idx="2">
                        <c:v>MK 2</c:v>
                      </c:pt>
                      <c:pt idx="3">
                        <c:v>MK 3</c:v>
                      </c:pt>
                      <c:pt idx="4">
                        <c:v>TPK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'postest '!$K$57:$K$61</c15:sqref>
                        </c15:formulaRef>
                      </c:ext>
                    </c:extLst>
                    <c:numCache>
                      <c:formatCode>0.00%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28295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52440"/>
        <c:crosses val="autoZero"/>
        <c:auto val="1"/>
        <c:lblAlgn val="ctr"/>
        <c:lblOffset val="100"/>
        <c:noMultiLvlLbl val="0"/>
      </c:catAx>
      <c:valAx>
        <c:axId val="282952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52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Persentase</a:t>
            </a:r>
            <a:r>
              <a:rPr lang="en-US" baseline="0"/>
              <a:t> Pemahaman Konsep Peserta Didik Tiap Sub Materi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'postest '!$B$65</c:f>
              <c:strCache>
                <c:ptCount val="1"/>
                <c:pt idx="0">
                  <c:v>PK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'postest '!$C$64:$K$64</c:f>
              <c:strCache>
                <c:ptCount val="7"/>
                <c:pt idx="0">
                  <c:v>Teori Asam dan Basa</c:v>
                </c:pt>
                <c:pt idx="3">
                  <c:v>Kekuatan Asam dan Basa</c:v>
                </c:pt>
                <c:pt idx="6">
                  <c:v>Indikator Asam dan Basa</c:v>
                </c:pt>
              </c:strCache>
            </c:strRef>
          </c:cat>
          <c:val>
            <c:numRef>
              <c:f>'postest '!$C$65:$K$65</c:f>
              <c:numCache>
                <c:formatCode>0.00%</c:formatCode>
                <c:ptCount val="9"/>
                <c:pt idx="0">
                  <c:v>0.8276</c:v>
                </c:pt>
                <c:pt idx="3">
                  <c:v>0.75860000000000005</c:v>
                </c:pt>
                <c:pt idx="6">
                  <c:v>0.74709999999999999</c:v>
                </c:pt>
              </c:numCache>
            </c:numRef>
          </c:val>
        </c:ser>
        <c:ser>
          <c:idx val="1"/>
          <c:order val="1"/>
          <c:tx>
            <c:strRef>
              <c:f>'postest '!$B$66</c:f>
              <c:strCache>
                <c:ptCount val="1"/>
                <c:pt idx="0">
                  <c:v>MK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'postest '!$C$64:$K$64</c:f>
              <c:strCache>
                <c:ptCount val="7"/>
                <c:pt idx="0">
                  <c:v>Teori Asam dan Basa</c:v>
                </c:pt>
                <c:pt idx="3">
                  <c:v>Kekuatan Asam dan Basa</c:v>
                </c:pt>
                <c:pt idx="6">
                  <c:v>Indikator Asam dan Basa</c:v>
                </c:pt>
              </c:strCache>
            </c:strRef>
          </c:cat>
          <c:val>
            <c:numRef>
              <c:f>'postest '!$C$66:$K$66</c:f>
              <c:numCache>
                <c:formatCode>0.00%</c:formatCode>
                <c:ptCount val="9"/>
                <c:pt idx="0">
                  <c:v>0.17241379310344829</c:v>
                </c:pt>
                <c:pt idx="3">
                  <c:v>0.24137931034482757</c:v>
                </c:pt>
                <c:pt idx="6">
                  <c:v>0.25287356321839083</c:v>
                </c:pt>
              </c:numCache>
            </c:numRef>
          </c:val>
        </c:ser>
        <c:ser>
          <c:idx val="2"/>
          <c:order val="2"/>
          <c:tx>
            <c:strRef>
              <c:f>'postest '!$B$67</c:f>
              <c:strCache>
                <c:ptCount val="1"/>
                <c:pt idx="0">
                  <c:v>TPK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'postest '!$C$64:$K$64</c:f>
              <c:strCache>
                <c:ptCount val="7"/>
                <c:pt idx="0">
                  <c:v>Teori Asam dan Basa</c:v>
                </c:pt>
                <c:pt idx="3">
                  <c:v>Kekuatan Asam dan Basa</c:v>
                </c:pt>
                <c:pt idx="6">
                  <c:v>Indikator Asam dan Basa</c:v>
                </c:pt>
              </c:strCache>
            </c:strRef>
          </c:cat>
          <c:val>
            <c:numRef>
              <c:f>'postest '!$C$67:$K$67</c:f>
              <c:numCache>
                <c:formatCode>0.00%</c:formatCode>
                <c:ptCount val="9"/>
                <c:pt idx="0">
                  <c:v>0</c:v>
                </c:pt>
                <c:pt idx="3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038080"/>
        <c:axId val="283046664"/>
      </c:barChart>
      <c:catAx>
        <c:axId val="28303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46664"/>
        <c:crosses val="autoZero"/>
        <c:auto val="1"/>
        <c:lblAlgn val="ctr"/>
        <c:lblOffset val="100"/>
        <c:noMultiLvlLbl val="0"/>
      </c:catAx>
      <c:valAx>
        <c:axId val="28304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38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Rata-rata validitas isi LKPD</a:t>
            </a:r>
            <a:r>
              <a:rPr lang="en-US" baseline="0"/>
              <a:t>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validasi!$A$47:$C$47</c:f>
              <c:strCache>
                <c:ptCount val="3"/>
                <c:pt idx="0">
                  <c:v>Aspect 1</c:v>
                </c:pt>
                <c:pt idx="1">
                  <c:v>Aspect 2</c:v>
                </c:pt>
                <c:pt idx="2">
                  <c:v>Aspect 3</c:v>
                </c:pt>
              </c:strCache>
            </c:strRef>
          </c:cat>
          <c:val>
            <c:numRef>
              <c:f>validasi!$A$48:$C$48</c:f>
              <c:numCache>
                <c:formatCode>0.00%</c:formatCode>
                <c:ptCount val="3"/>
                <c:pt idx="0">
                  <c:v>0.83333333333333337</c:v>
                </c:pt>
                <c:pt idx="1">
                  <c:v>0.90000000000000013</c:v>
                </c:pt>
                <c:pt idx="2">
                  <c:v>0.83333333333333337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45"/>
        <c:overlap val="-15"/>
        <c:axId val="283058808"/>
        <c:axId val="283099464"/>
      </c:barChart>
      <c:catAx>
        <c:axId val="283058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Aspek Validitas Isi</a:t>
                </a:r>
              </a:p>
            </c:rich>
          </c:tx>
          <c:layout>
            <c:manualLayout>
              <c:xMode val="edge"/>
              <c:yMode val="edge"/>
              <c:x val="0.41953724265636483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99464"/>
        <c:crosses val="autoZero"/>
        <c:auto val="1"/>
        <c:lblAlgn val="ctr"/>
        <c:lblOffset val="100"/>
        <c:noMultiLvlLbl val="0"/>
      </c:catAx>
      <c:valAx>
        <c:axId val="28309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persentase validitas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58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Uji Coba</a:t>
            </a:r>
            <a:r>
              <a:rPr lang="en-US" baseline="0"/>
              <a:t> 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'diagram aktivitas'!$A$2:$A$9</c:f>
              <c:strCache>
                <c:ptCount val="8"/>
                <c:pt idx="0">
                  <c:v>Aktivitas 1</c:v>
                </c:pt>
                <c:pt idx="1">
                  <c:v>Aktivitas 2</c:v>
                </c:pt>
                <c:pt idx="2">
                  <c:v>Aktivitas 3</c:v>
                </c:pt>
                <c:pt idx="3">
                  <c:v>Aktivitas 4</c:v>
                </c:pt>
                <c:pt idx="4">
                  <c:v>Aktivitas 5</c:v>
                </c:pt>
                <c:pt idx="5">
                  <c:v>Aktivitas 6</c:v>
                </c:pt>
                <c:pt idx="6">
                  <c:v>Aktivitas 7</c:v>
                </c:pt>
                <c:pt idx="7">
                  <c:v>Aktivitas 8</c:v>
                </c:pt>
              </c:strCache>
            </c:strRef>
          </c:cat>
          <c:val>
            <c:numRef>
              <c:f>'diagram aktivitas'!$B$2:$B$9</c:f>
              <c:numCache>
                <c:formatCode>0.00%</c:formatCode>
                <c:ptCount val="8"/>
                <c:pt idx="0">
                  <c:v>3.8899999999999997E-2</c:v>
                </c:pt>
                <c:pt idx="1">
                  <c:v>0.2389</c:v>
                </c:pt>
                <c:pt idx="2">
                  <c:v>0.2056</c:v>
                </c:pt>
                <c:pt idx="3">
                  <c:v>0.1222</c:v>
                </c:pt>
                <c:pt idx="4">
                  <c:v>0.1389</c:v>
                </c:pt>
                <c:pt idx="5">
                  <c:v>0.1333</c:v>
                </c:pt>
                <c:pt idx="6">
                  <c:v>7.7799999999999994E-2</c:v>
                </c:pt>
                <c:pt idx="7">
                  <c:v>4.4400000000000002E-2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Uji Coba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'diagram aktivitas'!$F$2:$F$9</c:f>
              <c:strCache>
                <c:ptCount val="8"/>
                <c:pt idx="0">
                  <c:v>Aktivitas 1</c:v>
                </c:pt>
                <c:pt idx="1">
                  <c:v>Aktivitas 2</c:v>
                </c:pt>
                <c:pt idx="2">
                  <c:v>Aktivitas 3</c:v>
                </c:pt>
                <c:pt idx="3">
                  <c:v>Aktivitas 4</c:v>
                </c:pt>
                <c:pt idx="4">
                  <c:v>Aktivitas 5</c:v>
                </c:pt>
                <c:pt idx="5">
                  <c:v>Aktivitas 6</c:v>
                </c:pt>
                <c:pt idx="6">
                  <c:v>Aktivitas 7</c:v>
                </c:pt>
                <c:pt idx="7">
                  <c:v>Aktivitas 8</c:v>
                </c:pt>
              </c:strCache>
            </c:strRef>
          </c:cat>
          <c:val>
            <c:numRef>
              <c:f>'diagram aktivitas'!$G$2:$G$9</c:f>
              <c:numCache>
                <c:formatCode>0.00%</c:formatCode>
                <c:ptCount val="8"/>
                <c:pt idx="0">
                  <c:v>7.22E-2</c:v>
                </c:pt>
                <c:pt idx="1">
                  <c:v>0.22220000000000001</c:v>
                </c:pt>
                <c:pt idx="2">
                  <c:v>0.2056</c:v>
                </c:pt>
                <c:pt idx="3">
                  <c:v>0.15559999999999999</c:v>
                </c:pt>
                <c:pt idx="4">
                  <c:v>3.8899999999999997E-2</c:v>
                </c:pt>
                <c:pt idx="5">
                  <c:v>0.16109999999999999</c:v>
                </c:pt>
                <c:pt idx="6">
                  <c:v>0.1</c:v>
                </c:pt>
                <c:pt idx="7">
                  <c:v>4.4400000000000002E-2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Uji Coba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'diagram aktivitas'!$J$2:$J$9</c:f>
              <c:strCache>
                <c:ptCount val="8"/>
                <c:pt idx="0">
                  <c:v>Aktivitas 1</c:v>
                </c:pt>
                <c:pt idx="1">
                  <c:v>Aktivitas 2</c:v>
                </c:pt>
                <c:pt idx="2">
                  <c:v>Aktivitas 3</c:v>
                </c:pt>
                <c:pt idx="3">
                  <c:v>Aktivitas 4</c:v>
                </c:pt>
                <c:pt idx="4">
                  <c:v>Aktivitas 5</c:v>
                </c:pt>
                <c:pt idx="5">
                  <c:v>Aktivitas 6</c:v>
                </c:pt>
                <c:pt idx="6">
                  <c:v>Aktivitas 7</c:v>
                </c:pt>
                <c:pt idx="7">
                  <c:v>Aktivitas 8</c:v>
                </c:pt>
              </c:strCache>
            </c:strRef>
          </c:cat>
          <c:val>
            <c:numRef>
              <c:f>'diagram aktivitas'!$K$2:$K$9</c:f>
              <c:numCache>
                <c:formatCode>0.00%</c:formatCode>
                <c:ptCount val="8"/>
                <c:pt idx="0">
                  <c:v>8.3299999999999999E-2</c:v>
                </c:pt>
                <c:pt idx="1">
                  <c:v>0.2056</c:v>
                </c:pt>
                <c:pt idx="2">
                  <c:v>0.15559999999999999</c:v>
                </c:pt>
                <c:pt idx="3">
                  <c:v>0.1333</c:v>
                </c:pt>
                <c:pt idx="4">
                  <c:v>0.15</c:v>
                </c:pt>
                <c:pt idx="5">
                  <c:v>0.16109999999999999</c:v>
                </c:pt>
                <c:pt idx="6">
                  <c:v>8.3299999999999999E-2</c:v>
                </c:pt>
                <c:pt idx="7">
                  <c:v>2.7799999999999998E-2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272143</xdr:colOff>
      <xdr:row>55</xdr:row>
      <xdr:rowOff>23130</xdr:rowOff>
    </xdr:from>
    <xdr:to>
      <xdr:col>20</xdr:col>
      <xdr:colOff>571500</xdr:colOff>
      <xdr:row>73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6803</xdr:colOff>
      <xdr:row>68</xdr:row>
      <xdr:rowOff>9525</xdr:rowOff>
    </xdr:from>
    <xdr:to>
      <xdr:col>6</xdr:col>
      <xdr:colOff>360589</xdr:colOff>
      <xdr:row>82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327420</xdr:colOff>
      <xdr:row>28</xdr:row>
      <xdr:rowOff>15478</xdr:rowOff>
    </xdr:from>
    <xdr:to>
      <xdr:col>11</xdr:col>
      <xdr:colOff>474165</xdr:colOff>
      <xdr:row>39</xdr:row>
      <xdr:rowOff>79978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10</xdr:row>
      <xdr:rowOff>109537</xdr:rowOff>
    </xdr:from>
    <xdr:to>
      <xdr:col>4</xdr:col>
      <xdr:colOff>590551</xdr:colOff>
      <xdr:row>24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528637</xdr:colOff>
      <xdr:row>10</xdr:row>
      <xdr:rowOff>166687</xdr:rowOff>
    </xdr:from>
    <xdr:to>
      <xdr:col>12</xdr:col>
      <xdr:colOff>314325</xdr:colOff>
      <xdr:row>25</xdr:row>
      <xdr:rowOff>52387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338137</xdr:colOff>
      <xdr:row>27</xdr:row>
      <xdr:rowOff>4762</xdr:rowOff>
    </xdr:from>
    <xdr:to>
      <xdr:col>9</xdr:col>
      <xdr:colOff>180975</xdr:colOff>
      <xdr:row>41</xdr:row>
      <xdr:rowOff>80962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zoomScale="115" zoomScaleNormal="115" workbookViewId="0">
      <selection activeCell="D53" sqref="D53:E53"/>
    </sheetView>
  </sheetViews>
  <sheetFormatPr defaultRowHeight="15" x14ac:dyDescent="0.25"/>
  <cols>
    <col min="2" max="2" width="4.140625" customWidth="1"/>
    <col min="3" max="3" width="34.5703125" customWidth="1"/>
    <col min="4" max="4" width="9.140625" customWidth="1"/>
    <col min="5" max="5" width="7.85546875" customWidth="1"/>
    <col min="7" max="7" width="8.140625" customWidth="1"/>
    <col min="8" max="8" width="4.85546875" customWidth="1"/>
    <col min="9" max="9" width="6.140625" customWidth="1"/>
    <col min="10" max="10" width="5.85546875" customWidth="1"/>
    <col min="11" max="11" width="6.42578125" customWidth="1"/>
    <col min="12" max="12" width="5.140625" customWidth="1"/>
    <col min="13" max="13" width="14.7109375" customWidth="1"/>
    <col min="14" max="14" width="24.140625" customWidth="1"/>
  </cols>
  <sheetData>
    <row r="1" spans="2:15" x14ac:dyDescent="0.25">
      <c r="D1" s="1"/>
      <c r="E1" s="1"/>
      <c r="F1" s="1"/>
    </row>
    <row r="3" spans="2:15" x14ac:dyDescent="0.25">
      <c r="O3">
        <v>4</v>
      </c>
    </row>
    <row r="4" spans="2:15" x14ac:dyDescent="0.25">
      <c r="B4" s="118" t="s">
        <v>0</v>
      </c>
      <c r="C4" s="118" t="s">
        <v>1</v>
      </c>
      <c r="D4" s="122" t="s">
        <v>4</v>
      </c>
      <c r="E4" s="122"/>
      <c r="F4" s="122"/>
      <c r="G4" s="122"/>
      <c r="H4" s="126" t="s">
        <v>57</v>
      </c>
      <c r="I4" s="126"/>
      <c r="J4" s="126"/>
      <c r="K4" s="126"/>
      <c r="L4" s="126"/>
      <c r="M4" s="123" t="s">
        <v>54</v>
      </c>
    </row>
    <row r="5" spans="2:15" x14ac:dyDescent="0.25">
      <c r="B5" s="119"/>
      <c r="C5" s="119"/>
      <c r="D5" s="125" t="s">
        <v>2</v>
      </c>
      <c r="E5" s="125"/>
      <c r="F5" s="122" t="s">
        <v>3</v>
      </c>
      <c r="G5" s="122"/>
      <c r="H5" s="126"/>
      <c r="I5" s="126"/>
      <c r="J5" s="126"/>
      <c r="K5" s="126"/>
      <c r="L5" s="126"/>
      <c r="M5" s="123"/>
      <c r="O5">
        <v>100</v>
      </c>
    </row>
    <row r="6" spans="2:15" x14ac:dyDescent="0.25">
      <c r="B6" s="2"/>
      <c r="C6" s="2"/>
      <c r="D6" s="3">
        <v>1</v>
      </c>
      <c r="E6" s="3">
        <v>2</v>
      </c>
      <c r="F6" s="3">
        <v>3</v>
      </c>
      <c r="G6" s="3">
        <v>4</v>
      </c>
      <c r="H6" s="7" t="s">
        <v>5</v>
      </c>
      <c r="I6" s="7" t="s">
        <v>6</v>
      </c>
      <c r="J6" s="7" t="s">
        <v>7</v>
      </c>
      <c r="K6" s="7" t="s">
        <v>8</v>
      </c>
      <c r="L6" s="7" t="s">
        <v>9</v>
      </c>
      <c r="M6" s="123"/>
    </row>
    <row r="7" spans="2:15" x14ac:dyDescent="0.25">
      <c r="B7" s="6">
        <v>1</v>
      </c>
      <c r="C7" s="2" t="s">
        <v>10</v>
      </c>
      <c r="D7" s="3" t="s">
        <v>8</v>
      </c>
      <c r="E7" s="8" t="s">
        <v>9</v>
      </c>
      <c r="F7" s="3" t="s">
        <v>8</v>
      </c>
      <c r="G7" s="9" t="s">
        <v>7</v>
      </c>
      <c r="H7" s="10">
        <v>0</v>
      </c>
      <c r="I7" s="3">
        <v>0</v>
      </c>
      <c r="J7" s="3">
        <v>1</v>
      </c>
      <c r="K7" s="3">
        <v>2</v>
      </c>
      <c r="L7" s="3">
        <v>1</v>
      </c>
      <c r="M7" s="11">
        <f>(I7+J7+K7)/4</f>
        <v>0.75</v>
      </c>
    </row>
    <row r="8" spans="2:15" x14ac:dyDescent="0.25">
      <c r="B8" s="6">
        <v>2</v>
      </c>
      <c r="C8" s="2" t="s">
        <v>11</v>
      </c>
      <c r="D8" s="3" t="s">
        <v>8</v>
      </c>
      <c r="E8" s="3" t="s">
        <v>8</v>
      </c>
      <c r="F8" s="9" t="s">
        <v>7</v>
      </c>
      <c r="G8" s="3" t="s">
        <v>8</v>
      </c>
      <c r="H8" s="3">
        <v>0</v>
      </c>
      <c r="I8" s="3">
        <v>0</v>
      </c>
      <c r="J8" s="3">
        <v>0</v>
      </c>
      <c r="K8" s="3">
        <v>3</v>
      </c>
      <c r="L8" s="3">
        <v>0</v>
      </c>
      <c r="M8" s="11">
        <f t="shared" ref="M8:M46" si="0">(I8+J8+K8)/4</f>
        <v>0.75</v>
      </c>
    </row>
    <row r="9" spans="2:15" x14ac:dyDescent="0.25">
      <c r="B9" s="6">
        <v>3</v>
      </c>
      <c r="C9" s="2" t="s">
        <v>12</v>
      </c>
      <c r="D9" s="12" t="s">
        <v>5</v>
      </c>
      <c r="E9" s="3" t="s">
        <v>8</v>
      </c>
      <c r="F9" s="13" t="s">
        <v>49</v>
      </c>
      <c r="G9" s="3" t="s">
        <v>8</v>
      </c>
      <c r="H9" s="3">
        <v>1</v>
      </c>
      <c r="I9" s="3">
        <v>1</v>
      </c>
      <c r="J9" s="3">
        <v>0</v>
      </c>
      <c r="K9" s="3">
        <v>2</v>
      </c>
      <c r="L9" s="3">
        <v>0</v>
      </c>
      <c r="M9" s="11">
        <f t="shared" si="0"/>
        <v>0.75</v>
      </c>
    </row>
    <row r="10" spans="2:15" x14ac:dyDescent="0.25">
      <c r="B10" s="6">
        <v>4</v>
      </c>
      <c r="C10" s="2" t="s">
        <v>13</v>
      </c>
      <c r="D10" s="9" t="s">
        <v>50</v>
      </c>
      <c r="E10" s="3" t="s">
        <v>8</v>
      </c>
      <c r="F10" s="3" t="s">
        <v>8</v>
      </c>
      <c r="G10" s="3" t="s">
        <v>8</v>
      </c>
      <c r="H10" s="3">
        <v>0</v>
      </c>
      <c r="I10" s="3">
        <v>0</v>
      </c>
      <c r="J10" s="3">
        <v>1</v>
      </c>
      <c r="K10" s="3">
        <v>3</v>
      </c>
      <c r="L10" s="3">
        <v>0</v>
      </c>
      <c r="M10" s="11">
        <f t="shared" si="0"/>
        <v>1</v>
      </c>
    </row>
    <row r="11" spans="2:15" x14ac:dyDescent="0.25">
      <c r="B11" s="6">
        <v>5</v>
      </c>
      <c r="C11" s="2" t="s">
        <v>14</v>
      </c>
      <c r="D11" s="12" t="s">
        <v>5</v>
      </c>
      <c r="E11" s="13" t="s">
        <v>49</v>
      </c>
      <c r="F11" s="3" t="s">
        <v>8</v>
      </c>
      <c r="G11" s="3" t="s">
        <v>8</v>
      </c>
      <c r="H11" s="3">
        <v>1</v>
      </c>
      <c r="I11" s="3">
        <v>1</v>
      </c>
      <c r="J11" s="3">
        <v>0</v>
      </c>
      <c r="K11" s="3">
        <v>2</v>
      </c>
      <c r="L11" s="3">
        <v>0</v>
      </c>
      <c r="M11" s="11">
        <f t="shared" si="0"/>
        <v>0.75</v>
      </c>
    </row>
    <row r="12" spans="2:15" x14ac:dyDescent="0.25">
      <c r="B12" s="6">
        <v>6</v>
      </c>
      <c r="C12" s="2" t="s">
        <v>15</v>
      </c>
      <c r="D12" s="8" t="s">
        <v>9</v>
      </c>
      <c r="E12" s="8" t="s">
        <v>9</v>
      </c>
      <c r="F12" s="8" t="s">
        <v>9</v>
      </c>
      <c r="G12" s="8" t="s">
        <v>9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11">
        <f t="shared" si="0"/>
        <v>0</v>
      </c>
    </row>
    <row r="13" spans="2:15" x14ac:dyDescent="0.25">
      <c r="B13" s="6">
        <v>7</v>
      </c>
      <c r="C13" s="2" t="s">
        <v>16</v>
      </c>
      <c r="D13" s="12" t="s">
        <v>5</v>
      </c>
      <c r="E13" s="3" t="s">
        <v>8</v>
      </c>
      <c r="F13" s="3" t="s">
        <v>8</v>
      </c>
      <c r="G13" s="3" t="s">
        <v>8</v>
      </c>
      <c r="H13" s="3">
        <v>1</v>
      </c>
      <c r="I13" s="3">
        <v>0</v>
      </c>
      <c r="J13" s="3">
        <v>0</v>
      </c>
      <c r="K13" s="3">
        <v>3</v>
      </c>
      <c r="L13" s="3">
        <v>0</v>
      </c>
      <c r="M13" s="11">
        <f t="shared" si="0"/>
        <v>0.75</v>
      </c>
    </row>
    <row r="14" spans="2:15" x14ac:dyDescent="0.25">
      <c r="B14" s="6">
        <v>8</v>
      </c>
      <c r="C14" s="2" t="s">
        <v>17</v>
      </c>
      <c r="D14" s="8" t="s">
        <v>9</v>
      </c>
      <c r="E14" s="8" t="s">
        <v>9</v>
      </c>
      <c r="F14" s="12" t="s">
        <v>5</v>
      </c>
      <c r="G14" s="8" t="s">
        <v>9</v>
      </c>
      <c r="H14" s="3">
        <v>1</v>
      </c>
      <c r="I14" s="3">
        <v>0</v>
      </c>
      <c r="J14" s="3">
        <v>0</v>
      </c>
      <c r="K14" s="3">
        <v>0</v>
      </c>
      <c r="L14" s="3">
        <v>3</v>
      </c>
      <c r="M14" s="11">
        <f t="shared" si="0"/>
        <v>0</v>
      </c>
    </row>
    <row r="15" spans="2:15" x14ac:dyDescent="0.25">
      <c r="B15" s="6">
        <v>9</v>
      </c>
      <c r="C15" s="2" t="s">
        <v>18</v>
      </c>
      <c r="D15" s="12" t="s">
        <v>5</v>
      </c>
      <c r="E15" s="3" t="s">
        <v>8</v>
      </c>
      <c r="F15" s="3" t="s">
        <v>8</v>
      </c>
      <c r="G15" s="3" t="s">
        <v>8</v>
      </c>
      <c r="H15" s="3">
        <v>1</v>
      </c>
      <c r="I15" s="3">
        <v>0</v>
      </c>
      <c r="J15" s="3">
        <v>0</v>
      </c>
      <c r="K15" s="3">
        <v>3</v>
      </c>
      <c r="L15" s="3">
        <v>0</v>
      </c>
      <c r="M15" s="11">
        <f t="shared" si="0"/>
        <v>0.75</v>
      </c>
    </row>
    <row r="16" spans="2:15" x14ac:dyDescent="0.25">
      <c r="B16" s="6">
        <v>10</v>
      </c>
      <c r="C16" s="2" t="s">
        <v>19</v>
      </c>
      <c r="D16" s="8" t="s">
        <v>9</v>
      </c>
      <c r="E16" s="8" t="s">
        <v>9</v>
      </c>
      <c r="F16" s="8" t="s">
        <v>9</v>
      </c>
      <c r="G16" s="8" t="s">
        <v>9</v>
      </c>
      <c r="H16" s="3">
        <v>0</v>
      </c>
      <c r="I16" s="3">
        <v>0</v>
      </c>
      <c r="J16" s="3">
        <v>0</v>
      </c>
      <c r="K16" s="3">
        <v>0</v>
      </c>
      <c r="L16" s="3">
        <v>4</v>
      </c>
      <c r="M16" s="11">
        <f>(I16+J16+K16)/4</f>
        <v>0</v>
      </c>
    </row>
    <row r="17" spans="2:13" x14ac:dyDescent="0.25">
      <c r="B17" s="6">
        <v>11</v>
      </c>
      <c r="C17" s="2" t="s">
        <v>20</v>
      </c>
      <c r="D17" s="12" t="s">
        <v>5</v>
      </c>
      <c r="E17" s="3" t="s">
        <v>8</v>
      </c>
      <c r="F17" s="8" t="s">
        <v>9</v>
      </c>
      <c r="G17" s="13" t="s">
        <v>49</v>
      </c>
      <c r="H17" s="3">
        <v>1</v>
      </c>
      <c r="I17" s="3">
        <v>1</v>
      </c>
      <c r="J17" s="3">
        <v>0</v>
      </c>
      <c r="K17" s="3">
        <v>1</v>
      </c>
      <c r="L17" s="3">
        <v>1</v>
      </c>
      <c r="M17" s="11">
        <f t="shared" si="0"/>
        <v>0.5</v>
      </c>
    </row>
    <row r="18" spans="2:13" x14ac:dyDescent="0.25">
      <c r="B18" s="6">
        <v>12</v>
      </c>
      <c r="C18" s="2" t="s">
        <v>21</v>
      </c>
      <c r="D18" s="8" t="s">
        <v>9</v>
      </c>
      <c r="E18" s="8" t="s">
        <v>9</v>
      </c>
      <c r="F18" s="8" t="s">
        <v>9</v>
      </c>
      <c r="G18" s="8" t="s">
        <v>9</v>
      </c>
      <c r="H18" s="3">
        <v>0</v>
      </c>
      <c r="I18" s="3">
        <v>0</v>
      </c>
      <c r="J18" s="3">
        <v>0</v>
      </c>
      <c r="K18" s="3">
        <v>0</v>
      </c>
      <c r="L18" s="3">
        <v>4</v>
      </c>
      <c r="M18" s="11">
        <f t="shared" si="0"/>
        <v>0</v>
      </c>
    </row>
    <row r="19" spans="2:13" x14ac:dyDescent="0.25">
      <c r="B19" s="6">
        <v>13</v>
      </c>
      <c r="C19" s="2" t="s">
        <v>22</v>
      </c>
      <c r="D19" s="13" t="s">
        <v>49</v>
      </c>
      <c r="E19" s="13" t="s">
        <v>49</v>
      </c>
      <c r="F19" s="12" t="s">
        <v>5</v>
      </c>
      <c r="G19" s="12" t="s">
        <v>5</v>
      </c>
      <c r="H19" s="3">
        <v>2</v>
      </c>
      <c r="I19" s="3">
        <v>2</v>
      </c>
      <c r="J19" s="3">
        <v>0</v>
      </c>
      <c r="K19" s="3">
        <v>0</v>
      </c>
      <c r="L19" s="3">
        <v>0</v>
      </c>
      <c r="M19" s="11">
        <f t="shared" si="0"/>
        <v>0.5</v>
      </c>
    </row>
    <row r="20" spans="2:13" x14ac:dyDescent="0.25">
      <c r="B20" s="6">
        <v>14</v>
      </c>
      <c r="C20" s="2" t="s">
        <v>23</v>
      </c>
      <c r="D20" s="12" t="s">
        <v>5</v>
      </c>
      <c r="E20" s="13" t="s">
        <v>49</v>
      </c>
      <c r="F20" s="12" t="s">
        <v>5</v>
      </c>
      <c r="G20" s="12" t="s">
        <v>5</v>
      </c>
      <c r="H20" s="3">
        <v>3</v>
      </c>
      <c r="I20" s="3">
        <v>1</v>
      </c>
      <c r="J20" s="3">
        <v>0</v>
      </c>
      <c r="K20" s="3">
        <v>0</v>
      </c>
      <c r="L20" s="3">
        <v>0</v>
      </c>
      <c r="M20" s="11">
        <f t="shared" si="0"/>
        <v>0.25</v>
      </c>
    </row>
    <row r="21" spans="2:13" x14ac:dyDescent="0.25">
      <c r="B21" s="6">
        <v>15</v>
      </c>
      <c r="C21" s="2" t="s">
        <v>24</v>
      </c>
      <c r="D21" s="9" t="s">
        <v>7</v>
      </c>
      <c r="E21" s="12" t="s">
        <v>5</v>
      </c>
      <c r="F21" s="12" t="s">
        <v>5</v>
      </c>
      <c r="G21" s="12" t="s">
        <v>5</v>
      </c>
      <c r="H21" s="3">
        <v>3</v>
      </c>
      <c r="I21" s="3">
        <v>0</v>
      </c>
      <c r="J21" s="3">
        <v>1</v>
      </c>
      <c r="K21" s="3">
        <v>0</v>
      </c>
      <c r="L21" s="3">
        <v>0</v>
      </c>
      <c r="M21" s="11">
        <f t="shared" si="0"/>
        <v>0.25</v>
      </c>
    </row>
    <row r="22" spans="2:13" x14ac:dyDescent="0.25">
      <c r="B22" s="6">
        <v>16</v>
      </c>
      <c r="C22" s="2" t="s">
        <v>25</v>
      </c>
      <c r="D22" s="12" t="s">
        <v>5</v>
      </c>
      <c r="E22" s="13" t="s">
        <v>49</v>
      </c>
      <c r="F22" s="12" t="s">
        <v>5</v>
      </c>
      <c r="G22" s="12" t="s">
        <v>5</v>
      </c>
      <c r="H22" s="3">
        <v>3</v>
      </c>
      <c r="I22" s="3">
        <v>1</v>
      </c>
      <c r="J22" s="3">
        <v>0</v>
      </c>
      <c r="K22" s="3">
        <v>0</v>
      </c>
      <c r="L22" s="3">
        <v>0</v>
      </c>
      <c r="M22" s="11">
        <f t="shared" si="0"/>
        <v>0.25</v>
      </c>
    </row>
    <row r="23" spans="2:13" x14ac:dyDescent="0.25">
      <c r="B23" s="6">
        <v>17</v>
      </c>
      <c r="C23" s="2" t="s">
        <v>26</v>
      </c>
      <c r="D23" s="12" t="s">
        <v>5</v>
      </c>
      <c r="E23" s="12" t="s">
        <v>5</v>
      </c>
      <c r="F23" s="13" t="s">
        <v>49</v>
      </c>
      <c r="G23" s="9" t="s">
        <v>7</v>
      </c>
      <c r="H23" s="3">
        <v>2</v>
      </c>
      <c r="I23" s="3">
        <v>1</v>
      </c>
      <c r="J23" s="3">
        <v>1</v>
      </c>
      <c r="K23" s="3">
        <v>0</v>
      </c>
      <c r="L23" s="3">
        <v>0</v>
      </c>
      <c r="M23" s="11">
        <f t="shared" si="0"/>
        <v>0.5</v>
      </c>
    </row>
    <row r="24" spans="2:13" x14ac:dyDescent="0.25">
      <c r="B24" s="6">
        <v>18</v>
      </c>
      <c r="C24" s="2" t="s">
        <v>27</v>
      </c>
      <c r="D24" s="12" t="s">
        <v>5</v>
      </c>
      <c r="E24" s="13" t="s">
        <v>49</v>
      </c>
      <c r="F24" s="3" t="s">
        <v>8</v>
      </c>
      <c r="G24" s="3" t="s">
        <v>8</v>
      </c>
      <c r="H24" s="3">
        <v>1</v>
      </c>
      <c r="I24" s="3">
        <v>1</v>
      </c>
      <c r="J24" s="3">
        <v>0</v>
      </c>
      <c r="K24" s="3">
        <v>2</v>
      </c>
      <c r="L24" s="3">
        <v>0</v>
      </c>
      <c r="M24" s="11">
        <f t="shared" si="0"/>
        <v>0.75</v>
      </c>
    </row>
    <row r="25" spans="2:13" x14ac:dyDescent="0.25">
      <c r="B25" s="6">
        <v>19</v>
      </c>
      <c r="C25" s="2" t="s">
        <v>28</v>
      </c>
      <c r="D25" s="9" t="s">
        <v>7</v>
      </c>
      <c r="E25" s="9" t="s">
        <v>7</v>
      </c>
      <c r="F25" s="8" t="s">
        <v>53</v>
      </c>
      <c r="G25" s="8" t="s">
        <v>9</v>
      </c>
      <c r="H25" s="3">
        <v>0</v>
      </c>
      <c r="I25" s="3">
        <v>0</v>
      </c>
      <c r="J25" s="3">
        <v>2</v>
      </c>
      <c r="K25" s="3">
        <v>0</v>
      </c>
      <c r="L25" s="3">
        <v>2</v>
      </c>
      <c r="M25" s="11">
        <f>(I25+J25+K25)/4</f>
        <v>0.5</v>
      </c>
    </row>
    <row r="26" spans="2:13" x14ac:dyDescent="0.25">
      <c r="B26" s="6">
        <v>20</v>
      </c>
      <c r="C26" s="2" t="s">
        <v>29</v>
      </c>
      <c r="D26" s="12" t="s">
        <v>5</v>
      </c>
      <c r="E26" s="13" t="s">
        <v>49</v>
      </c>
      <c r="F26" s="3" t="s">
        <v>8</v>
      </c>
      <c r="G26" s="3" t="s">
        <v>8</v>
      </c>
      <c r="H26" s="3">
        <v>1</v>
      </c>
      <c r="I26" s="3">
        <v>1</v>
      </c>
      <c r="J26" s="3">
        <v>0</v>
      </c>
      <c r="K26" s="3">
        <v>2</v>
      </c>
      <c r="L26" s="3">
        <v>0</v>
      </c>
      <c r="M26" s="11">
        <f t="shared" si="0"/>
        <v>0.75</v>
      </c>
    </row>
    <row r="27" spans="2:13" x14ac:dyDescent="0.25">
      <c r="B27" s="6">
        <v>21</v>
      </c>
      <c r="C27" s="2" t="s">
        <v>30</v>
      </c>
      <c r="D27" s="8" t="s">
        <v>9</v>
      </c>
      <c r="E27" s="8" t="s">
        <v>9</v>
      </c>
      <c r="F27" s="8" t="s">
        <v>9</v>
      </c>
      <c r="G27" s="8" t="s">
        <v>9</v>
      </c>
      <c r="H27" s="3">
        <v>0</v>
      </c>
      <c r="I27" s="3">
        <v>0</v>
      </c>
      <c r="J27" s="3">
        <v>0</v>
      </c>
      <c r="K27" s="3">
        <v>0</v>
      </c>
      <c r="L27" s="3">
        <v>4</v>
      </c>
      <c r="M27" s="11">
        <f t="shared" si="0"/>
        <v>0</v>
      </c>
    </row>
    <row r="28" spans="2:13" x14ac:dyDescent="0.25">
      <c r="B28" s="6">
        <v>22</v>
      </c>
      <c r="C28" s="2" t="s">
        <v>31</v>
      </c>
      <c r="D28" s="9" t="s">
        <v>7</v>
      </c>
      <c r="E28" s="3" t="s">
        <v>8</v>
      </c>
      <c r="F28" s="13" t="s">
        <v>49</v>
      </c>
      <c r="G28" s="3" t="s">
        <v>8</v>
      </c>
      <c r="H28" s="3">
        <v>0</v>
      </c>
      <c r="I28" s="3">
        <v>1</v>
      </c>
      <c r="J28" s="3">
        <v>0</v>
      </c>
      <c r="K28" s="3">
        <v>3</v>
      </c>
      <c r="L28" s="3">
        <v>0</v>
      </c>
      <c r="M28" s="11">
        <f t="shared" si="0"/>
        <v>1</v>
      </c>
    </row>
    <row r="29" spans="2:13" x14ac:dyDescent="0.25">
      <c r="B29" s="6">
        <v>23</v>
      </c>
      <c r="C29" s="2" t="s">
        <v>32</v>
      </c>
      <c r="D29" s="8" t="s">
        <v>9</v>
      </c>
      <c r="E29" s="3" t="s">
        <v>8</v>
      </c>
      <c r="F29" s="8" t="s">
        <v>9</v>
      </c>
      <c r="G29" s="3" t="s">
        <v>8</v>
      </c>
      <c r="H29" s="3">
        <v>0</v>
      </c>
      <c r="I29" s="3">
        <v>0</v>
      </c>
      <c r="J29" s="3">
        <v>0</v>
      </c>
      <c r="K29" s="3">
        <v>2</v>
      </c>
      <c r="L29" s="3">
        <v>2</v>
      </c>
      <c r="M29" s="11">
        <f t="shared" si="0"/>
        <v>0.5</v>
      </c>
    </row>
    <row r="30" spans="2:13" x14ac:dyDescent="0.25">
      <c r="B30" s="6">
        <v>24</v>
      </c>
      <c r="C30" s="2" t="s">
        <v>33</v>
      </c>
      <c r="D30" s="8" t="s">
        <v>9</v>
      </c>
      <c r="E30" s="3" t="s">
        <v>8</v>
      </c>
      <c r="F30" s="3" t="s">
        <v>8</v>
      </c>
      <c r="G30" s="3" t="s">
        <v>9</v>
      </c>
      <c r="H30" s="3">
        <v>0</v>
      </c>
      <c r="I30" s="3">
        <v>0</v>
      </c>
      <c r="J30" s="3">
        <v>0</v>
      </c>
      <c r="K30" s="3">
        <v>2</v>
      </c>
      <c r="L30" s="3">
        <v>2</v>
      </c>
      <c r="M30" s="11">
        <f t="shared" si="0"/>
        <v>0.5</v>
      </c>
    </row>
    <row r="31" spans="2:13" x14ac:dyDescent="0.25">
      <c r="B31" s="6">
        <v>25</v>
      </c>
      <c r="C31" s="2" t="s">
        <v>34</v>
      </c>
      <c r="D31" s="8" t="s">
        <v>9</v>
      </c>
      <c r="E31" s="8" t="s">
        <v>9</v>
      </c>
      <c r="F31" s="8" t="s">
        <v>9</v>
      </c>
      <c r="G31" s="8" t="s">
        <v>9</v>
      </c>
      <c r="H31" s="3">
        <v>0</v>
      </c>
      <c r="I31" s="3">
        <v>0</v>
      </c>
      <c r="J31" s="3">
        <v>0</v>
      </c>
      <c r="K31" s="3">
        <v>0</v>
      </c>
      <c r="L31" s="3">
        <v>4</v>
      </c>
      <c r="M31" s="11">
        <f t="shared" si="0"/>
        <v>0</v>
      </c>
    </row>
    <row r="32" spans="2:13" x14ac:dyDescent="0.25">
      <c r="B32" s="6">
        <v>26</v>
      </c>
      <c r="C32" s="2" t="s">
        <v>35</v>
      </c>
      <c r="D32" s="12" t="s">
        <v>5</v>
      </c>
      <c r="E32" s="13" t="s">
        <v>49</v>
      </c>
      <c r="F32" s="9" t="s">
        <v>7</v>
      </c>
      <c r="G32" s="9" t="s">
        <v>7</v>
      </c>
      <c r="H32" s="3">
        <v>1</v>
      </c>
      <c r="I32" s="3">
        <v>1</v>
      </c>
      <c r="J32" s="3">
        <v>2</v>
      </c>
      <c r="K32" s="3">
        <v>0</v>
      </c>
      <c r="L32" s="3">
        <v>0</v>
      </c>
      <c r="M32" s="11">
        <f t="shared" si="0"/>
        <v>0.75</v>
      </c>
    </row>
    <row r="33" spans="2:14" x14ac:dyDescent="0.25">
      <c r="B33" s="6">
        <v>27</v>
      </c>
      <c r="C33" s="2" t="s">
        <v>36</v>
      </c>
      <c r="D33" s="3" t="s">
        <v>8</v>
      </c>
      <c r="E33" s="3" t="s">
        <v>8</v>
      </c>
      <c r="F33" s="13" t="s">
        <v>49</v>
      </c>
      <c r="G33" s="12" t="s">
        <v>5</v>
      </c>
      <c r="H33" s="3">
        <v>1</v>
      </c>
      <c r="I33" s="3">
        <v>1</v>
      </c>
      <c r="J33" s="3">
        <v>0</v>
      </c>
      <c r="K33" s="3">
        <v>2</v>
      </c>
      <c r="L33" s="3">
        <v>0</v>
      </c>
      <c r="M33" s="11">
        <f t="shared" si="0"/>
        <v>0.75</v>
      </c>
    </row>
    <row r="34" spans="2:14" x14ac:dyDescent="0.25">
      <c r="B34" s="6">
        <v>28</v>
      </c>
      <c r="C34" s="2" t="s">
        <v>37</v>
      </c>
      <c r="D34" s="12" t="s">
        <v>5</v>
      </c>
      <c r="E34" s="3" t="s">
        <v>8</v>
      </c>
      <c r="F34" s="3" t="s">
        <v>8</v>
      </c>
      <c r="G34" s="13" t="s">
        <v>49</v>
      </c>
      <c r="H34" s="3">
        <v>1</v>
      </c>
      <c r="I34" s="3">
        <v>1</v>
      </c>
      <c r="J34" s="3">
        <v>0</v>
      </c>
      <c r="K34" s="3">
        <v>2</v>
      </c>
      <c r="L34" s="3">
        <v>0</v>
      </c>
      <c r="M34" s="11">
        <f>(I34+J34+K34)/4</f>
        <v>0.75</v>
      </c>
    </row>
    <row r="35" spans="2:14" x14ac:dyDescent="0.25">
      <c r="B35" s="6">
        <v>29</v>
      </c>
      <c r="C35" s="2" t="s">
        <v>38</v>
      </c>
      <c r="D35" s="13" t="s">
        <v>49</v>
      </c>
      <c r="E35" s="13" t="s">
        <v>49</v>
      </c>
      <c r="F35" s="12" t="s">
        <v>5</v>
      </c>
      <c r="G35" s="12" t="s">
        <v>5</v>
      </c>
      <c r="H35" s="3">
        <v>2</v>
      </c>
      <c r="I35" s="3">
        <v>2</v>
      </c>
      <c r="J35" s="3">
        <v>0</v>
      </c>
      <c r="K35" s="3">
        <v>0</v>
      </c>
      <c r="L35" s="3">
        <v>0</v>
      </c>
      <c r="M35" s="11">
        <f t="shared" si="0"/>
        <v>0.5</v>
      </c>
    </row>
    <row r="36" spans="2:14" x14ac:dyDescent="0.25">
      <c r="B36" s="6">
        <v>30</v>
      </c>
      <c r="C36" s="2" t="s">
        <v>39</v>
      </c>
      <c r="D36" s="13" t="s">
        <v>49</v>
      </c>
      <c r="E36" s="3" t="s">
        <v>8</v>
      </c>
      <c r="F36" s="13" t="s">
        <v>49</v>
      </c>
      <c r="G36" s="8" t="s">
        <v>9</v>
      </c>
      <c r="H36" s="3">
        <v>0</v>
      </c>
      <c r="I36" s="3">
        <v>2</v>
      </c>
      <c r="J36" s="3">
        <v>0</v>
      </c>
      <c r="K36" s="3">
        <v>1</v>
      </c>
      <c r="L36" s="3">
        <v>1</v>
      </c>
      <c r="M36" s="11">
        <f>(I36+J36+K36)/4</f>
        <v>0.75</v>
      </c>
    </row>
    <row r="37" spans="2:14" x14ac:dyDescent="0.25">
      <c r="B37" s="6">
        <v>31</v>
      </c>
      <c r="C37" s="2" t="s">
        <v>40</v>
      </c>
      <c r="D37" s="12" t="s">
        <v>5</v>
      </c>
      <c r="E37" s="13" t="s">
        <v>49</v>
      </c>
      <c r="F37" s="3" t="s">
        <v>8</v>
      </c>
      <c r="G37" s="3" t="s">
        <v>8</v>
      </c>
      <c r="H37" s="3">
        <v>1</v>
      </c>
      <c r="I37" s="3">
        <v>1</v>
      </c>
      <c r="J37" s="3">
        <v>0</v>
      </c>
      <c r="K37" s="3">
        <v>2</v>
      </c>
      <c r="L37" s="3">
        <v>0</v>
      </c>
      <c r="M37" s="11">
        <f t="shared" si="0"/>
        <v>0.75</v>
      </c>
    </row>
    <row r="38" spans="2:14" x14ac:dyDescent="0.25">
      <c r="B38" s="6">
        <v>32</v>
      </c>
      <c r="C38" s="2" t="s">
        <v>41</v>
      </c>
      <c r="D38" s="12" t="s">
        <v>5</v>
      </c>
      <c r="E38" s="8" t="s">
        <v>9</v>
      </c>
      <c r="F38" s="3" t="s">
        <v>8</v>
      </c>
      <c r="G38" s="8" t="s">
        <v>9</v>
      </c>
      <c r="H38" s="3">
        <v>1</v>
      </c>
      <c r="I38" s="3">
        <v>0</v>
      </c>
      <c r="J38" s="3">
        <v>0</v>
      </c>
      <c r="K38" s="3">
        <v>1</v>
      </c>
      <c r="L38" s="3">
        <v>2</v>
      </c>
      <c r="M38" s="11">
        <f t="shared" si="0"/>
        <v>0.25</v>
      </c>
    </row>
    <row r="39" spans="2:14" x14ac:dyDescent="0.25">
      <c r="B39" s="6">
        <v>33</v>
      </c>
      <c r="C39" s="2" t="s">
        <v>42</v>
      </c>
      <c r="D39" s="13" t="s">
        <v>49</v>
      </c>
      <c r="E39" s="13" t="s">
        <v>49</v>
      </c>
      <c r="F39" s="3" t="s">
        <v>8</v>
      </c>
      <c r="G39" s="3" t="s">
        <v>8</v>
      </c>
      <c r="H39" s="3">
        <v>0</v>
      </c>
      <c r="I39" s="3">
        <v>2</v>
      </c>
      <c r="J39" s="3">
        <v>0</v>
      </c>
      <c r="K39" s="3">
        <v>2</v>
      </c>
      <c r="L39" s="3">
        <v>0</v>
      </c>
      <c r="M39" s="11">
        <f t="shared" si="0"/>
        <v>1</v>
      </c>
    </row>
    <row r="40" spans="2:14" x14ac:dyDescent="0.25">
      <c r="B40" s="6">
        <v>34</v>
      </c>
      <c r="C40" s="2" t="s">
        <v>43</v>
      </c>
      <c r="D40" s="12" t="s">
        <v>5</v>
      </c>
      <c r="E40" s="13" t="s">
        <v>49</v>
      </c>
      <c r="F40" s="3" t="s">
        <v>8</v>
      </c>
      <c r="G40" s="3" t="s">
        <v>8</v>
      </c>
      <c r="H40" s="3">
        <v>1</v>
      </c>
      <c r="I40" s="3">
        <v>1</v>
      </c>
      <c r="J40" s="3">
        <v>0</v>
      </c>
      <c r="K40" s="3">
        <v>2</v>
      </c>
      <c r="L40" s="3">
        <v>0</v>
      </c>
      <c r="M40" s="11">
        <f t="shared" si="0"/>
        <v>0.75</v>
      </c>
    </row>
    <row r="41" spans="2:14" x14ac:dyDescent="0.25">
      <c r="B41" s="6">
        <v>35</v>
      </c>
      <c r="C41" s="2" t="s">
        <v>44</v>
      </c>
      <c r="D41" s="12" t="s">
        <v>5</v>
      </c>
      <c r="E41" s="13" t="s">
        <v>49</v>
      </c>
      <c r="F41" s="3" t="s">
        <v>8</v>
      </c>
      <c r="G41" s="3" t="s">
        <v>8</v>
      </c>
      <c r="H41" s="3">
        <v>1</v>
      </c>
      <c r="I41" s="3">
        <v>1</v>
      </c>
      <c r="J41" s="3">
        <v>0</v>
      </c>
      <c r="K41" s="3">
        <v>2</v>
      </c>
      <c r="L41" s="3">
        <v>0</v>
      </c>
      <c r="M41" s="11">
        <f t="shared" si="0"/>
        <v>0.75</v>
      </c>
    </row>
    <row r="42" spans="2:14" x14ac:dyDescent="0.25">
      <c r="B42" s="6">
        <v>36</v>
      </c>
      <c r="C42" s="2" t="s">
        <v>45</v>
      </c>
      <c r="D42" s="8" t="s">
        <v>9</v>
      </c>
      <c r="E42" s="8" t="s">
        <v>9</v>
      </c>
      <c r="F42" s="8" t="s">
        <v>9</v>
      </c>
      <c r="G42" s="8" t="s">
        <v>9</v>
      </c>
      <c r="H42" s="3">
        <v>0</v>
      </c>
      <c r="I42" s="3">
        <v>0</v>
      </c>
      <c r="J42" s="3">
        <v>0</v>
      </c>
      <c r="K42" s="3">
        <v>0</v>
      </c>
      <c r="L42" s="3">
        <v>4</v>
      </c>
      <c r="M42" s="11">
        <f t="shared" si="0"/>
        <v>0</v>
      </c>
    </row>
    <row r="43" spans="2:14" x14ac:dyDescent="0.25">
      <c r="B43" s="6">
        <v>37</v>
      </c>
      <c r="C43" s="2" t="s">
        <v>46</v>
      </c>
      <c r="D43" s="3" t="s">
        <v>51</v>
      </c>
      <c r="E43" s="3" t="s">
        <v>8</v>
      </c>
      <c r="F43" s="13" t="s">
        <v>49</v>
      </c>
      <c r="G43" s="3" t="s">
        <v>8</v>
      </c>
      <c r="H43" s="3">
        <v>0</v>
      </c>
      <c r="I43" s="3">
        <v>1</v>
      </c>
      <c r="J43" s="3">
        <v>0</v>
      </c>
      <c r="K43" s="3">
        <v>3</v>
      </c>
      <c r="L43" s="3">
        <v>0</v>
      </c>
      <c r="M43" s="11">
        <f t="shared" si="0"/>
        <v>1</v>
      </c>
    </row>
    <row r="44" spans="2:14" x14ac:dyDescent="0.25">
      <c r="B44" s="6">
        <v>38</v>
      </c>
      <c r="C44" s="2" t="s">
        <v>47</v>
      </c>
      <c r="D44" s="12" t="s">
        <v>5</v>
      </c>
      <c r="E44" s="3" t="s">
        <v>8</v>
      </c>
      <c r="F44" s="3" t="s">
        <v>8</v>
      </c>
      <c r="G44" s="3" t="s">
        <v>8</v>
      </c>
      <c r="H44" s="3">
        <v>1</v>
      </c>
      <c r="I44" s="3">
        <v>0</v>
      </c>
      <c r="J44" s="3">
        <v>0</v>
      </c>
      <c r="K44" s="3">
        <v>3</v>
      </c>
      <c r="L44" s="3">
        <v>0</v>
      </c>
      <c r="M44" s="11">
        <f t="shared" si="0"/>
        <v>0.75</v>
      </c>
    </row>
    <row r="45" spans="2:14" x14ac:dyDescent="0.25">
      <c r="B45" s="6">
        <v>39</v>
      </c>
      <c r="C45" s="2" t="s">
        <v>48</v>
      </c>
      <c r="D45" s="12" t="s">
        <v>5</v>
      </c>
      <c r="E45" s="13" t="s">
        <v>49</v>
      </c>
      <c r="F45" s="3" t="s">
        <v>8</v>
      </c>
      <c r="G45" s="3" t="s">
        <v>8</v>
      </c>
      <c r="H45" s="3">
        <v>1</v>
      </c>
      <c r="I45" s="3">
        <v>1</v>
      </c>
      <c r="J45" s="3">
        <v>0</v>
      </c>
      <c r="K45" s="3">
        <v>2</v>
      </c>
      <c r="L45" s="3">
        <v>0</v>
      </c>
      <c r="M45" s="11">
        <f>(I45+J45+K45)/4</f>
        <v>0.75</v>
      </c>
    </row>
    <row r="46" spans="2:14" x14ac:dyDescent="0.25">
      <c r="B46" s="6">
        <v>40</v>
      </c>
      <c r="C46" s="2" t="s">
        <v>52</v>
      </c>
      <c r="D46" s="13" t="s">
        <v>49</v>
      </c>
      <c r="E46" s="13" t="s">
        <v>49</v>
      </c>
      <c r="F46" s="12" t="s">
        <v>5</v>
      </c>
      <c r="G46" s="12" t="s">
        <v>5</v>
      </c>
      <c r="H46" s="3">
        <v>2</v>
      </c>
      <c r="I46" s="3">
        <v>2</v>
      </c>
      <c r="J46" s="3">
        <v>0</v>
      </c>
      <c r="K46" s="3">
        <v>0</v>
      </c>
      <c r="L46" s="3">
        <v>0</v>
      </c>
      <c r="M46" s="11">
        <f t="shared" si="0"/>
        <v>0.5</v>
      </c>
    </row>
    <row r="47" spans="2:14" x14ac:dyDescent="0.25">
      <c r="B47" s="120" t="s">
        <v>58</v>
      </c>
      <c r="C47" s="15" t="s">
        <v>5</v>
      </c>
      <c r="D47" s="16">
        <v>18</v>
      </c>
      <c r="E47" s="16">
        <v>2</v>
      </c>
      <c r="F47" s="16">
        <v>7</v>
      </c>
      <c r="G47" s="16">
        <v>7</v>
      </c>
      <c r="H47" s="14"/>
      <c r="I47" s="14"/>
      <c r="J47" s="14"/>
      <c r="K47" s="14"/>
      <c r="L47" s="14"/>
      <c r="M47" s="14"/>
    </row>
    <row r="48" spans="2:14" x14ac:dyDescent="0.25">
      <c r="B48" s="120"/>
      <c r="C48" s="15" t="s">
        <v>49</v>
      </c>
      <c r="D48" s="16">
        <v>5</v>
      </c>
      <c r="E48" s="16">
        <v>14</v>
      </c>
      <c r="F48" s="16">
        <v>6</v>
      </c>
      <c r="G48" s="16">
        <v>2</v>
      </c>
      <c r="H48" s="14"/>
      <c r="I48" s="121" t="s">
        <v>59</v>
      </c>
      <c r="J48" s="121"/>
      <c r="K48" s="121"/>
      <c r="L48" s="121"/>
      <c r="M48" s="121"/>
      <c r="N48" s="5"/>
    </row>
    <row r="49" spans="2:14" x14ac:dyDescent="0.25">
      <c r="B49" s="120"/>
      <c r="C49" s="15" t="s">
        <v>7</v>
      </c>
      <c r="D49" s="16">
        <v>4</v>
      </c>
      <c r="E49" s="16">
        <v>1</v>
      </c>
      <c r="F49" s="16">
        <v>2</v>
      </c>
      <c r="G49" s="16">
        <v>3</v>
      </c>
      <c r="H49" s="14"/>
      <c r="I49" s="122" t="s">
        <v>5</v>
      </c>
      <c r="J49" s="122"/>
      <c r="K49" s="122" t="s">
        <v>60</v>
      </c>
      <c r="L49" s="122"/>
      <c r="M49" s="122"/>
      <c r="N49" s="4"/>
    </row>
    <row r="50" spans="2:14" x14ac:dyDescent="0.25">
      <c r="B50" s="120"/>
      <c r="C50" s="15" t="s">
        <v>8</v>
      </c>
      <c r="D50" s="16">
        <f>40-(D47+D48+D49+D51)</f>
        <v>4</v>
      </c>
      <c r="E50" s="16">
        <f t="shared" ref="E50:G50" si="1">40-(E47+E48+E49+E51)</f>
        <v>14</v>
      </c>
      <c r="F50" s="16">
        <f t="shared" si="1"/>
        <v>16</v>
      </c>
      <c r="G50" s="16">
        <f t="shared" si="1"/>
        <v>18</v>
      </c>
      <c r="H50" s="14"/>
      <c r="I50" s="122" t="s">
        <v>49</v>
      </c>
      <c r="J50" s="122"/>
      <c r="K50" s="122" t="s">
        <v>61</v>
      </c>
      <c r="L50" s="122"/>
      <c r="M50" s="122"/>
      <c r="N50" s="4"/>
    </row>
    <row r="51" spans="2:14" x14ac:dyDescent="0.25">
      <c r="B51" s="120"/>
      <c r="C51" s="15" t="s">
        <v>9</v>
      </c>
      <c r="D51" s="16">
        <v>9</v>
      </c>
      <c r="E51" s="16">
        <v>9</v>
      </c>
      <c r="F51" s="16">
        <v>9</v>
      </c>
      <c r="G51" s="16">
        <v>10</v>
      </c>
      <c r="H51" s="14"/>
      <c r="I51" s="122" t="s">
        <v>7</v>
      </c>
      <c r="J51" s="122"/>
      <c r="K51" s="122" t="s">
        <v>62</v>
      </c>
      <c r="L51" s="122"/>
      <c r="M51" s="122"/>
    </row>
    <row r="52" spans="2:14" x14ac:dyDescent="0.25">
      <c r="B52" s="120" t="s">
        <v>55</v>
      </c>
      <c r="C52" s="120"/>
      <c r="D52" s="17">
        <f>(D48+D49+D50)/40</f>
        <v>0.32500000000000001</v>
      </c>
      <c r="E52" s="17">
        <f t="shared" ref="E52:G52" si="2">(E48+E49+E50)/40</f>
        <v>0.72499999999999998</v>
      </c>
      <c r="F52" s="17">
        <f t="shared" si="2"/>
        <v>0.6</v>
      </c>
      <c r="G52" s="17">
        <f t="shared" si="2"/>
        <v>0.57499999999999996</v>
      </c>
      <c r="H52" s="14"/>
      <c r="I52" s="122" t="s">
        <v>8</v>
      </c>
      <c r="J52" s="122"/>
      <c r="K52" s="122" t="s">
        <v>63</v>
      </c>
      <c r="L52" s="122"/>
      <c r="M52" s="122"/>
    </row>
    <row r="53" spans="2:14" x14ac:dyDescent="0.25">
      <c r="B53" s="120" t="s">
        <v>56</v>
      </c>
      <c r="C53" s="120"/>
      <c r="D53" s="124">
        <f>(D52+E52)/2</f>
        <v>0.52500000000000002</v>
      </c>
      <c r="E53" s="124"/>
      <c r="F53" s="124">
        <f>(F52+G52)/2</f>
        <v>0.58749999999999991</v>
      </c>
      <c r="G53" s="124"/>
      <c r="H53" s="14"/>
      <c r="I53" s="122" t="s">
        <v>9</v>
      </c>
      <c r="J53" s="122"/>
      <c r="K53" s="122" t="s">
        <v>64</v>
      </c>
      <c r="L53" s="122"/>
      <c r="M53" s="122"/>
    </row>
  </sheetData>
  <mergeCells count="23">
    <mergeCell ref="D4:G4"/>
    <mergeCell ref="H4:L5"/>
    <mergeCell ref="I53:J53"/>
    <mergeCell ref="K50:M50"/>
    <mergeCell ref="K51:M51"/>
    <mergeCell ref="K52:M52"/>
    <mergeCell ref="K53:M53"/>
    <mergeCell ref="B4:B5"/>
    <mergeCell ref="B47:B51"/>
    <mergeCell ref="B52:C52"/>
    <mergeCell ref="B53:C53"/>
    <mergeCell ref="I48:M48"/>
    <mergeCell ref="I49:J49"/>
    <mergeCell ref="K49:M49"/>
    <mergeCell ref="I50:J50"/>
    <mergeCell ref="I51:J51"/>
    <mergeCell ref="I52:J52"/>
    <mergeCell ref="M4:M6"/>
    <mergeCell ref="C4:C5"/>
    <mergeCell ref="D53:E53"/>
    <mergeCell ref="F53:G53"/>
    <mergeCell ref="F5:G5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4"/>
  <sheetViews>
    <sheetView topLeftCell="A29" zoomScale="90" zoomScaleNormal="90" workbookViewId="0">
      <selection activeCell="B35" sqref="B35:R53"/>
    </sheetView>
  </sheetViews>
  <sheetFormatPr defaultRowHeight="15" x14ac:dyDescent="0.25"/>
  <cols>
    <col min="1" max="1" width="3.140625" customWidth="1"/>
    <col min="2" max="2" width="5.7109375" customWidth="1"/>
    <col min="3" max="3" width="12.5703125" customWidth="1"/>
    <col min="4" max="9" width="9.140625" customWidth="1"/>
    <col min="19" max="19" width="6.140625" customWidth="1"/>
    <col min="20" max="20" width="5.85546875" customWidth="1"/>
    <col min="21" max="21" width="4.7109375" customWidth="1"/>
    <col min="22" max="22" width="5.42578125" customWidth="1"/>
    <col min="23" max="23" width="6.140625" customWidth="1"/>
  </cols>
  <sheetData>
    <row r="2" spans="2:28" x14ac:dyDescent="0.25">
      <c r="B2" s="133" t="s">
        <v>0</v>
      </c>
      <c r="C2" s="133" t="s">
        <v>189</v>
      </c>
      <c r="D2" s="136" t="s">
        <v>4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5" t="s">
        <v>101</v>
      </c>
      <c r="T2" s="135"/>
      <c r="U2" s="135"/>
      <c r="V2" s="135"/>
      <c r="W2" s="135"/>
      <c r="X2" s="135"/>
      <c r="Y2" s="96"/>
    </row>
    <row r="3" spans="2:28" x14ac:dyDescent="0.25">
      <c r="B3" s="133"/>
      <c r="C3" s="133"/>
      <c r="D3" s="137" t="s">
        <v>97</v>
      </c>
      <c r="E3" s="137"/>
      <c r="F3" s="137"/>
      <c r="G3" s="137"/>
      <c r="H3" s="137"/>
      <c r="I3" s="137"/>
      <c r="J3" s="137"/>
      <c r="K3" s="136" t="s">
        <v>98</v>
      </c>
      <c r="L3" s="136"/>
      <c r="M3" s="136"/>
      <c r="N3" s="136"/>
      <c r="O3" s="136"/>
      <c r="P3" s="136" t="s">
        <v>99</v>
      </c>
      <c r="Q3" s="136"/>
      <c r="R3" s="136"/>
      <c r="S3" s="135"/>
      <c r="T3" s="135"/>
      <c r="U3" s="135"/>
      <c r="V3" s="135"/>
      <c r="W3" s="135"/>
      <c r="X3" s="135"/>
      <c r="Y3" s="96"/>
    </row>
    <row r="4" spans="2:28" x14ac:dyDescent="0.25">
      <c r="B4" s="19"/>
      <c r="C4" s="19"/>
      <c r="D4" s="20">
        <v>1</v>
      </c>
      <c r="E4" s="20">
        <v>2</v>
      </c>
      <c r="F4" s="20">
        <v>3</v>
      </c>
      <c r="G4" s="20">
        <v>4</v>
      </c>
      <c r="H4" s="21">
        <v>5</v>
      </c>
      <c r="I4" s="21">
        <v>6</v>
      </c>
      <c r="J4" s="21">
        <v>14</v>
      </c>
      <c r="K4" s="21">
        <v>7</v>
      </c>
      <c r="L4" s="21">
        <v>8</v>
      </c>
      <c r="M4" s="21">
        <v>9</v>
      </c>
      <c r="N4" s="21">
        <v>10</v>
      </c>
      <c r="O4" s="21">
        <v>15</v>
      </c>
      <c r="P4" s="21">
        <v>11</v>
      </c>
      <c r="Q4" s="21">
        <v>12</v>
      </c>
      <c r="R4" s="21">
        <v>13</v>
      </c>
      <c r="S4" s="100" t="s">
        <v>5</v>
      </c>
      <c r="T4" s="100" t="s">
        <v>49</v>
      </c>
      <c r="U4" s="101" t="s">
        <v>7</v>
      </c>
      <c r="V4" s="101" t="s">
        <v>8</v>
      </c>
      <c r="W4" s="101" t="s">
        <v>9</v>
      </c>
      <c r="X4" s="102" t="s">
        <v>100</v>
      </c>
      <c r="Y4" s="105" t="s">
        <v>124</v>
      </c>
      <c r="Z4" s="98" t="s">
        <v>190</v>
      </c>
      <c r="AB4" s="48" t="s">
        <v>147</v>
      </c>
    </row>
    <row r="5" spans="2:28" x14ac:dyDescent="0.25">
      <c r="B5" s="20">
        <v>1</v>
      </c>
      <c r="C5" s="20" t="s">
        <v>65</v>
      </c>
      <c r="D5" s="22" t="s">
        <v>8</v>
      </c>
      <c r="E5" s="23" t="s">
        <v>49</v>
      </c>
      <c r="F5" s="22" t="s">
        <v>8</v>
      </c>
      <c r="G5" s="22" t="s">
        <v>8</v>
      </c>
      <c r="H5" s="22" t="s">
        <v>8</v>
      </c>
      <c r="I5" s="24" t="s">
        <v>7</v>
      </c>
      <c r="J5" s="22" t="s">
        <v>8</v>
      </c>
      <c r="K5" s="24" t="s">
        <v>7</v>
      </c>
      <c r="L5" s="22" t="s">
        <v>8</v>
      </c>
      <c r="M5" s="22" t="s">
        <v>8</v>
      </c>
      <c r="N5" s="22" t="s">
        <v>8</v>
      </c>
      <c r="O5" s="22" t="s">
        <v>96</v>
      </c>
      <c r="P5" s="22" t="s">
        <v>8</v>
      </c>
      <c r="Q5" s="22" t="s">
        <v>8</v>
      </c>
      <c r="R5" s="22" t="s">
        <v>8</v>
      </c>
      <c r="S5" s="97">
        <f>COUNTIF(D5:R5,"PK")</f>
        <v>0</v>
      </c>
      <c r="T5" s="97">
        <f t="shared" ref="T5:T33" si="0">COUNTIF(D5:R5,"MK 1")</f>
        <v>1</v>
      </c>
      <c r="U5" s="96">
        <f t="shared" ref="U5:U33" si="1">COUNTIF(D5:R5,"MK 2")</f>
        <v>2</v>
      </c>
      <c r="V5" s="96">
        <f t="shared" ref="V5:V33" si="2">COUNTIF(D5:R5,"MK 3")</f>
        <v>12</v>
      </c>
      <c r="W5" s="96">
        <f t="shared" ref="W5:W33" si="3">COUNTIF(D5:R5,"TPK")</f>
        <v>0</v>
      </c>
      <c r="X5" s="103">
        <f>(T5+U5+V5)/15</f>
        <v>1</v>
      </c>
      <c r="Y5" s="106">
        <f>(S5/15)</f>
        <v>0</v>
      </c>
      <c r="Z5">
        <f>SUM(S5:W5)</f>
        <v>15</v>
      </c>
      <c r="AB5">
        <v>0</v>
      </c>
    </row>
    <row r="6" spans="2:28" x14ac:dyDescent="0.25">
      <c r="B6" s="20">
        <v>2</v>
      </c>
      <c r="C6" s="20" t="s">
        <v>66</v>
      </c>
      <c r="D6" s="22" t="s">
        <v>8</v>
      </c>
      <c r="E6" s="23" t="s">
        <v>49</v>
      </c>
      <c r="F6" s="24" t="s">
        <v>7</v>
      </c>
      <c r="G6" s="24" t="s">
        <v>7</v>
      </c>
      <c r="H6" s="22" t="s">
        <v>8</v>
      </c>
      <c r="I6" s="22" t="s">
        <v>8</v>
      </c>
      <c r="J6" s="22" t="s">
        <v>8</v>
      </c>
      <c r="K6" s="22" t="s">
        <v>8</v>
      </c>
      <c r="L6" s="22" t="s">
        <v>8</v>
      </c>
      <c r="M6" s="22" t="s">
        <v>8</v>
      </c>
      <c r="N6" s="22" t="s">
        <v>8</v>
      </c>
      <c r="O6" s="22" t="s">
        <v>8</v>
      </c>
      <c r="P6" s="23" t="s">
        <v>49</v>
      </c>
      <c r="Q6" s="22" t="s">
        <v>8</v>
      </c>
      <c r="R6" s="22" t="s">
        <v>8</v>
      </c>
      <c r="S6" s="97">
        <f>COUNTIF(D6:R6,"PK")</f>
        <v>0</v>
      </c>
      <c r="T6" s="97">
        <f t="shared" si="0"/>
        <v>2</v>
      </c>
      <c r="U6" s="96">
        <f t="shared" si="1"/>
        <v>2</v>
      </c>
      <c r="V6" s="96">
        <f t="shared" si="2"/>
        <v>11</v>
      </c>
      <c r="W6" s="96">
        <f t="shared" si="3"/>
        <v>0</v>
      </c>
      <c r="X6" s="103">
        <f t="shared" ref="X6:X33" si="4">(T6+U6+V6)/15</f>
        <v>1</v>
      </c>
      <c r="Y6" s="106">
        <f t="shared" ref="Y6:Y33" si="5">(S6/15)</f>
        <v>0</v>
      </c>
      <c r="Z6">
        <f t="shared" ref="Z6:Z33" si="6">SUM(S6:W6)</f>
        <v>15</v>
      </c>
      <c r="AB6">
        <v>0</v>
      </c>
    </row>
    <row r="7" spans="2:28" x14ac:dyDescent="0.25">
      <c r="B7" s="20">
        <v>3</v>
      </c>
      <c r="C7" s="20" t="s">
        <v>67</v>
      </c>
      <c r="D7" s="22" t="s">
        <v>8</v>
      </c>
      <c r="E7" s="23" t="s">
        <v>49</v>
      </c>
      <c r="F7" s="22" t="s">
        <v>8</v>
      </c>
      <c r="G7" s="22" t="s">
        <v>8</v>
      </c>
      <c r="H7" s="23" t="s">
        <v>49</v>
      </c>
      <c r="I7" s="24" t="s">
        <v>7</v>
      </c>
      <c r="J7" s="24" t="s">
        <v>7</v>
      </c>
      <c r="K7" s="20" t="s">
        <v>5</v>
      </c>
      <c r="L7" s="20" t="s">
        <v>94</v>
      </c>
      <c r="M7" s="20" t="s">
        <v>94</v>
      </c>
      <c r="N7" s="20" t="s">
        <v>5</v>
      </c>
      <c r="O7" s="20" t="s">
        <v>5</v>
      </c>
      <c r="P7" s="24" t="s">
        <v>7</v>
      </c>
      <c r="Q7" s="24" t="s">
        <v>7</v>
      </c>
      <c r="R7" s="23" t="s">
        <v>49</v>
      </c>
      <c r="S7" s="97">
        <v>5</v>
      </c>
      <c r="T7" s="97">
        <f t="shared" si="0"/>
        <v>3</v>
      </c>
      <c r="U7" s="96">
        <f t="shared" si="1"/>
        <v>4</v>
      </c>
      <c r="V7" s="96">
        <f t="shared" si="2"/>
        <v>3</v>
      </c>
      <c r="W7" s="96">
        <f t="shared" si="3"/>
        <v>0</v>
      </c>
      <c r="X7" s="103">
        <f t="shared" si="4"/>
        <v>0.66666666666666663</v>
      </c>
      <c r="Y7" s="106">
        <f t="shared" si="5"/>
        <v>0.33333333333333331</v>
      </c>
      <c r="Z7">
        <f t="shared" si="6"/>
        <v>15</v>
      </c>
      <c r="AB7">
        <v>33</v>
      </c>
    </row>
    <row r="8" spans="2:28" x14ac:dyDescent="0.25">
      <c r="B8" s="20">
        <v>4</v>
      </c>
      <c r="C8" s="20" t="s">
        <v>68</v>
      </c>
      <c r="D8" s="22" t="s">
        <v>8</v>
      </c>
      <c r="E8" s="22" t="s">
        <v>8</v>
      </c>
      <c r="F8" s="22" t="s">
        <v>8</v>
      </c>
      <c r="G8" s="22" t="s">
        <v>8</v>
      </c>
      <c r="H8" s="22" t="s">
        <v>8</v>
      </c>
      <c r="I8" s="23" t="s">
        <v>49</v>
      </c>
      <c r="J8" s="24" t="s">
        <v>7</v>
      </c>
      <c r="K8" s="24" t="s">
        <v>7</v>
      </c>
      <c r="L8" s="23" t="s">
        <v>49</v>
      </c>
      <c r="M8" s="21" t="s">
        <v>94</v>
      </c>
      <c r="N8" s="22" t="s">
        <v>8</v>
      </c>
      <c r="O8" s="24" t="s">
        <v>7</v>
      </c>
      <c r="P8" s="22" t="s">
        <v>8</v>
      </c>
      <c r="Q8" s="22" t="s">
        <v>8</v>
      </c>
      <c r="R8" s="21" t="s">
        <v>94</v>
      </c>
      <c r="S8" s="97">
        <v>2</v>
      </c>
      <c r="T8" s="97">
        <f t="shared" si="0"/>
        <v>2</v>
      </c>
      <c r="U8" s="96">
        <f t="shared" si="1"/>
        <v>3</v>
      </c>
      <c r="V8" s="96">
        <f t="shared" si="2"/>
        <v>8</v>
      </c>
      <c r="W8" s="96">
        <f t="shared" si="3"/>
        <v>0</v>
      </c>
      <c r="X8" s="103">
        <f t="shared" si="4"/>
        <v>0.8666666666666667</v>
      </c>
      <c r="Y8" s="106">
        <f t="shared" si="5"/>
        <v>0.13333333333333333</v>
      </c>
      <c r="Z8">
        <f t="shared" si="6"/>
        <v>15</v>
      </c>
      <c r="AB8">
        <v>13</v>
      </c>
    </row>
    <row r="9" spans="2:28" x14ac:dyDescent="0.25">
      <c r="B9" s="20">
        <v>5</v>
      </c>
      <c r="C9" s="20" t="s">
        <v>69</v>
      </c>
      <c r="D9" s="22" t="s">
        <v>8</v>
      </c>
      <c r="E9" s="22" t="s">
        <v>8</v>
      </c>
      <c r="F9" s="22" t="s">
        <v>8</v>
      </c>
      <c r="G9" s="22" t="s">
        <v>8</v>
      </c>
      <c r="H9" s="22" t="s">
        <v>8</v>
      </c>
      <c r="I9" s="22" t="s">
        <v>8</v>
      </c>
      <c r="J9" s="23" t="s">
        <v>49</v>
      </c>
      <c r="K9" s="24" t="s">
        <v>7</v>
      </c>
      <c r="L9" s="24" t="s">
        <v>7</v>
      </c>
      <c r="M9" s="24" t="s">
        <v>7</v>
      </c>
      <c r="N9" s="20" t="s">
        <v>94</v>
      </c>
      <c r="O9" s="20" t="s">
        <v>5</v>
      </c>
      <c r="P9" s="23" t="s">
        <v>49</v>
      </c>
      <c r="Q9" s="22" t="s">
        <v>8</v>
      </c>
      <c r="R9" s="22" t="s">
        <v>8</v>
      </c>
      <c r="S9" s="97">
        <v>2</v>
      </c>
      <c r="T9" s="97">
        <f t="shared" si="0"/>
        <v>2</v>
      </c>
      <c r="U9" s="96">
        <f t="shared" si="1"/>
        <v>3</v>
      </c>
      <c r="V9" s="96">
        <f t="shared" si="2"/>
        <v>8</v>
      </c>
      <c r="W9" s="96">
        <f t="shared" si="3"/>
        <v>0</v>
      </c>
      <c r="X9" s="103">
        <f t="shared" si="4"/>
        <v>0.8666666666666667</v>
      </c>
      <c r="Y9" s="106">
        <f t="shared" si="5"/>
        <v>0.13333333333333333</v>
      </c>
      <c r="Z9">
        <f t="shared" si="6"/>
        <v>15</v>
      </c>
      <c r="AB9">
        <v>13</v>
      </c>
    </row>
    <row r="10" spans="2:28" x14ac:dyDescent="0.25">
      <c r="B10" s="20">
        <v>6</v>
      </c>
      <c r="C10" s="20" t="s">
        <v>70</v>
      </c>
      <c r="D10" s="24" t="s">
        <v>7</v>
      </c>
      <c r="E10" s="24" t="s">
        <v>7</v>
      </c>
      <c r="F10" s="22" t="s">
        <v>8</v>
      </c>
      <c r="G10" s="22" t="s">
        <v>8</v>
      </c>
      <c r="H10" s="24" t="s">
        <v>7</v>
      </c>
      <c r="I10" s="22" t="s">
        <v>8</v>
      </c>
      <c r="J10" s="25" t="s">
        <v>9</v>
      </c>
      <c r="K10" s="25" t="s">
        <v>9</v>
      </c>
      <c r="L10" s="25" t="s">
        <v>9</v>
      </c>
      <c r="M10" s="25" t="s">
        <v>9</v>
      </c>
      <c r="N10" s="25" t="s">
        <v>9</v>
      </c>
      <c r="O10" s="25" t="s">
        <v>9</v>
      </c>
      <c r="P10" s="25" t="s">
        <v>9</v>
      </c>
      <c r="Q10" s="25" t="s">
        <v>9</v>
      </c>
      <c r="R10" s="25" t="s">
        <v>9</v>
      </c>
      <c r="S10" s="97">
        <f t="shared" ref="S10:S11" si="7">COUNTIF(D10:R10,"PK")</f>
        <v>0</v>
      </c>
      <c r="T10" s="97">
        <f t="shared" si="0"/>
        <v>0</v>
      </c>
      <c r="U10" s="96">
        <f t="shared" si="1"/>
        <v>3</v>
      </c>
      <c r="V10" s="96">
        <f t="shared" si="2"/>
        <v>3</v>
      </c>
      <c r="W10" s="96">
        <f t="shared" si="3"/>
        <v>9</v>
      </c>
      <c r="X10" s="103">
        <f t="shared" si="4"/>
        <v>0.4</v>
      </c>
      <c r="Y10" s="106">
        <f t="shared" si="5"/>
        <v>0</v>
      </c>
      <c r="Z10">
        <f t="shared" si="6"/>
        <v>15</v>
      </c>
      <c r="AB10">
        <v>0</v>
      </c>
    </row>
    <row r="11" spans="2:28" x14ac:dyDescent="0.25">
      <c r="B11" s="20">
        <v>7</v>
      </c>
      <c r="C11" s="20" t="s">
        <v>71</v>
      </c>
      <c r="D11" s="24" t="s">
        <v>7</v>
      </c>
      <c r="E11" s="23" t="s">
        <v>49</v>
      </c>
      <c r="F11" s="22" t="s">
        <v>8</v>
      </c>
      <c r="G11" s="25" t="s">
        <v>9</v>
      </c>
      <c r="H11" s="21" t="s">
        <v>5</v>
      </c>
      <c r="I11" s="23" t="s">
        <v>49</v>
      </c>
      <c r="J11" s="23" t="s">
        <v>49</v>
      </c>
      <c r="K11" s="24" t="s">
        <v>7</v>
      </c>
      <c r="L11" s="24" t="s">
        <v>7</v>
      </c>
      <c r="M11" s="23" t="s">
        <v>49</v>
      </c>
      <c r="N11" s="22" t="s">
        <v>8</v>
      </c>
      <c r="O11" s="23" t="s">
        <v>49</v>
      </c>
      <c r="P11" s="23" t="s">
        <v>49</v>
      </c>
      <c r="Q11" s="23" t="s">
        <v>49</v>
      </c>
      <c r="R11" s="22" t="s">
        <v>8</v>
      </c>
      <c r="S11" s="97">
        <f t="shared" si="7"/>
        <v>1</v>
      </c>
      <c r="T11" s="97">
        <f t="shared" si="0"/>
        <v>7</v>
      </c>
      <c r="U11" s="96">
        <f t="shared" si="1"/>
        <v>3</v>
      </c>
      <c r="V11" s="96">
        <f t="shared" si="2"/>
        <v>3</v>
      </c>
      <c r="W11" s="96">
        <f t="shared" si="3"/>
        <v>1</v>
      </c>
      <c r="X11" s="103">
        <f t="shared" si="4"/>
        <v>0.8666666666666667</v>
      </c>
      <c r="Y11" s="106">
        <f t="shared" si="5"/>
        <v>6.6666666666666666E-2</v>
      </c>
      <c r="Z11">
        <f t="shared" si="6"/>
        <v>15</v>
      </c>
      <c r="AB11">
        <v>7</v>
      </c>
    </row>
    <row r="12" spans="2:28" x14ac:dyDescent="0.25">
      <c r="B12" s="20">
        <v>8</v>
      </c>
      <c r="C12" s="20" t="s">
        <v>72</v>
      </c>
      <c r="D12" s="23" t="s">
        <v>7</v>
      </c>
      <c r="E12" s="23" t="s">
        <v>49</v>
      </c>
      <c r="F12" s="24" t="s">
        <v>7</v>
      </c>
      <c r="G12" s="22" t="s">
        <v>8</v>
      </c>
      <c r="H12" s="24" t="s">
        <v>7</v>
      </c>
      <c r="I12" s="22" t="s">
        <v>8</v>
      </c>
      <c r="J12" s="22" t="s">
        <v>8</v>
      </c>
      <c r="K12" s="23" t="s">
        <v>49</v>
      </c>
      <c r="L12" s="39" t="s">
        <v>94</v>
      </c>
      <c r="M12" s="23" t="s">
        <v>49</v>
      </c>
      <c r="N12" s="22" t="s">
        <v>8</v>
      </c>
      <c r="O12" s="24" t="s">
        <v>7</v>
      </c>
      <c r="P12" s="21" t="s">
        <v>5</v>
      </c>
      <c r="Q12" s="22" t="s">
        <v>8</v>
      </c>
      <c r="R12" s="22" t="s">
        <v>8</v>
      </c>
      <c r="S12" s="97">
        <v>2</v>
      </c>
      <c r="T12" s="97">
        <f t="shared" si="0"/>
        <v>3</v>
      </c>
      <c r="U12" s="96">
        <f t="shared" si="1"/>
        <v>4</v>
      </c>
      <c r="V12" s="96">
        <f t="shared" si="2"/>
        <v>6</v>
      </c>
      <c r="W12" s="96">
        <f t="shared" si="3"/>
        <v>0</v>
      </c>
      <c r="X12" s="103">
        <f t="shared" si="4"/>
        <v>0.8666666666666667</v>
      </c>
      <c r="Y12" s="106">
        <f t="shared" si="5"/>
        <v>0.13333333333333333</v>
      </c>
      <c r="Z12">
        <f t="shared" si="6"/>
        <v>15</v>
      </c>
      <c r="AB12">
        <v>7</v>
      </c>
    </row>
    <row r="13" spans="2:28" x14ac:dyDescent="0.25">
      <c r="B13" s="20">
        <v>9</v>
      </c>
      <c r="C13" s="20" t="s">
        <v>73</v>
      </c>
      <c r="D13" s="22" t="s">
        <v>8</v>
      </c>
      <c r="E13" s="23" t="s">
        <v>49</v>
      </c>
      <c r="F13" s="22" t="s">
        <v>8</v>
      </c>
      <c r="G13" s="23" t="s">
        <v>5</v>
      </c>
      <c r="H13" s="23" t="s">
        <v>49</v>
      </c>
      <c r="I13" s="23" t="s">
        <v>49</v>
      </c>
      <c r="J13" s="23" t="s">
        <v>49</v>
      </c>
      <c r="K13" s="23" t="s">
        <v>49</v>
      </c>
      <c r="L13" s="22" t="s">
        <v>8</v>
      </c>
      <c r="M13" s="23" t="s">
        <v>49</v>
      </c>
      <c r="N13" s="23" t="s">
        <v>5</v>
      </c>
      <c r="O13" s="23" t="s">
        <v>49</v>
      </c>
      <c r="P13" s="22" t="s">
        <v>8</v>
      </c>
      <c r="Q13" s="22" t="s">
        <v>8</v>
      </c>
      <c r="R13" s="23" t="s">
        <v>49</v>
      </c>
      <c r="S13" s="97">
        <f t="shared" ref="S13" si="8">COUNTIF(D13:R13,"PK")</f>
        <v>2</v>
      </c>
      <c r="T13" s="97">
        <f t="shared" si="0"/>
        <v>8</v>
      </c>
      <c r="U13" s="96">
        <f t="shared" si="1"/>
        <v>0</v>
      </c>
      <c r="V13" s="96">
        <f t="shared" si="2"/>
        <v>5</v>
      </c>
      <c r="W13" s="96">
        <f t="shared" si="3"/>
        <v>0</v>
      </c>
      <c r="X13" s="103">
        <f t="shared" si="4"/>
        <v>0.8666666666666667</v>
      </c>
      <c r="Y13" s="106">
        <f t="shared" si="5"/>
        <v>0.13333333333333333</v>
      </c>
      <c r="Z13">
        <f t="shared" si="6"/>
        <v>15</v>
      </c>
      <c r="AB13">
        <v>13</v>
      </c>
    </row>
    <row r="14" spans="2:28" x14ac:dyDescent="0.25">
      <c r="B14" s="20">
        <v>10</v>
      </c>
      <c r="C14" s="20" t="s">
        <v>74</v>
      </c>
      <c r="D14" s="22" t="s">
        <v>7</v>
      </c>
      <c r="E14" s="22" t="s">
        <v>8</v>
      </c>
      <c r="F14" s="24" t="s">
        <v>7</v>
      </c>
      <c r="G14" s="22" t="s">
        <v>8</v>
      </c>
      <c r="H14" s="24" t="s">
        <v>7</v>
      </c>
      <c r="I14" s="24" t="s">
        <v>7</v>
      </c>
      <c r="J14" s="22" t="s">
        <v>8</v>
      </c>
      <c r="K14" s="22" t="s">
        <v>8</v>
      </c>
      <c r="L14" s="24" t="s">
        <v>7</v>
      </c>
      <c r="M14" s="22" t="s">
        <v>8</v>
      </c>
      <c r="N14" s="20" t="s">
        <v>5</v>
      </c>
      <c r="O14" s="23" t="s">
        <v>49</v>
      </c>
      <c r="P14" s="20" t="s">
        <v>5</v>
      </c>
      <c r="Q14" s="22" t="s">
        <v>8</v>
      </c>
      <c r="R14" s="20" t="s">
        <v>94</v>
      </c>
      <c r="S14" s="97">
        <v>3</v>
      </c>
      <c r="T14" s="97">
        <f t="shared" si="0"/>
        <v>1</v>
      </c>
      <c r="U14" s="96">
        <f t="shared" si="1"/>
        <v>5</v>
      </c>
      <c r="V14" s="96">
        <f t="shared" si="2"/>
        <v>6</v>
      </c>
      <c r="W14" s="96">
        <f t="shared" si="3"/>
        <v>0</v>
      </c>
      <c r="X14" s="103">
        <f t="shared" si="4"/>
        <v>0.8</v>
      </c>
      <c r="Y14" s="106">
        <f t="shared" si="5"/>
        <v>0.2</v>
      </c>
      <c r="Z14">
        <f t="shared" si="6"/>
        <v>15</v>
      </c>
      <c r="AB14">
        <v>20</v>
      </c>
    </row>
    <row r="15" spans="2:28" x14ac:dyDescent="0.25">
      <c r="B15" s="20">
        <v>11</v>
      </c>
      <c r="C15" s="20" t="s">
        <v>75</v>
      </c>
      <c r="D15" s="24" t="s">
        <v>7</v>
      </c>
      <c r="E15" s="22" t="s">
        <v>8</v>
      </c>
      <c r="F15" s="23" t="s">
        <v>49</v>
      </c>
      <c r="G15" s="24" t="s">
        <v>7</v>
      </c>
      <c r="H15" s="24" t="s">
        <v>7</v>
      </c>
      <c r="I15" s="24" t="s">
        <v>7</v>
      </c>
      <c r="J15" s="22" t="s">
        <v>8</v>
      </c>
      <c r="K15" s="22" t="s">
        <v>8</v>
      </c>
      <c r="L15" s="22" t="s">
        <v>8</v>
      </c>
      <c r="M15" s="21" t="s">
        <v>94</v>
      </c>
      <c r="N15" s="21" t="s">
        <v>94</v>
      </c>
      <c r="O15" s="23" t="s">
        <v>49</v>
      </c>
      <c r="P15" s="23" t="s">
        <v>49</v>
      </c>
      <c r="Q15" s="24" t="s">
        <v>8</v>
      </c>
      <c r="R15" s="21" t="s">
        <v>94</v>
      </c>
      <c r="S15" s="97">
        <v>3</v>
      </c>
      <c r="T15" s="97">
        <f t="shared" si="0"/>
        <v>3</v>
      </c>
      <c r="U15" s="96">
        <f t="shared" si="1"/>
        <v>4</v>
      </c>
      <c r="V15" s="96">
        <f t="shared" si="2"/>
        <v>5</v>
      </c>
      <c r="W15" s="96">
        <f t="shared" si="3"/>
        <v>0</v>
      </c>
      <c r="X15" s="103">
        <f t="shared" si="4"/>
        <v>0.8</v>
      </c>
      <c r="Y15" s="106">
        <f t="shared" si="5"/>
        <v>0.2</v>
      </c>
      <c r="Z15">
        <f t="shared" si="6"/>
        <v>15</v>
      </c>
      <c r="AB15">
        <v>20</v>
      </c>
    </row>
    <row r="16" spans="2:28" x14ac:dyDescent="0.25">
      <c r="B16" s="20">
        <v>12</v>
      </c>
      <c r="C16" s="20" t="s">
        <v>76</v>
      </c>
      <c r="D16" s="24" t="s">
        <v>7</v>
      </c>
      <c r="E16" s="23" t="s">
        <v>49</v>
      </c>
      <c r="F16" s="22" t="s">
        <v>8</v>
      </c>
      <c r="G16" s="22" t="s">
        <v>8</v>
      </c>
      <c r="H16" s="23" t="s">
        <v>49</v>
      </c>
      <c r="I16" s="22" t="s">
        <v>8</v>
      </c>
      <c r="J16" s="20" t="s">
        <v>5</v>
      </c>
      <c r="K16" s="22" t="s">
        <v>8</v>
      </c>
      <c r="L16" s="22" t="s">
        <v>8</v>
      </c>
      <c r="M16" s="23" t="s">
        <v>49</v>
      </c>
      <c r="N16" s="22" t="s">
        <v>8</v>
      </c>
      <c r="O16" s="20" t="s">
        <v>5</v>
      </c>
      <c r="P16" s="22" t="s">
        <v>8</v>
      </c>
      <c r="Q16" s="24" t="s">
        <v>7</v>
      </c>
      <c r="R16" s="24" t="s">
        <v>7</v>
      </c>
      <c r="S16" s="97">
        <f>COUNTIF(D16:R16,"PK")</f>
        <v>2</v>
      </c>
      <c r="T16" s="97">
        <f t="shared" si="0"/>
        <v>3</v>
      </c>
      <c r="U16" s="96">
        <f t="shared" si="1"/>
        <v>3</v>
      </c>
      <c r="V16" s="96">
        <f t="shared" si="2"/>
        <v>7</v>
      </c>
      <c r="W16" s="96">
        <f t="shared" si="3"/>
        <v>0</v>
      </c>
      <c r="X16" s="103">
        <f t="shared" si="4"/>
        <v>0.8666666666666667</v>
      </c>
      <c r="Y16" s="106">
        <f t="shared" si="5"/>
        <v>0.13333333333333333</v>
      </c>
      <c r="Z16">
        <f t="shared" si="6"/>
        <v>15</v>
      </c>
      <c r="AB16">
        <v>13</v>
      </c>
    </row>
    <row r="17" spans="2:28" x14ac:dyDescent="0.25">
      <c r="B17" s="20">
        <v>13</v>
      </c>
      <c r="C17" s="20" t="s">
        <v>77</v>
      </c>
      <c r="D17" s="22" t="s">
        <v>8</v>
      </c>
      <c r="E17" s="24" t="s">
        <v>7</v>
      </c>
      <c r="F17" s="24" t="s">
        <v>7</v>
      </c>
      <c r="G17" s="20" t="s">
        <v>5</v>
      </c>
      <c r="H17" s="22" t="s">
        <v>8</v>
      </c>
      <c r="I17" s="22" t="s">
        <v>8</v>
      </c>
      <c r="J17" s="22" t="s">
        <v>8</v>
      </c>
      <c r="K17" s="24" t="s">
        <v>7</v>
      </c>
      <c r="L17" s="22" t="s">
        <v>8</v>
      </c>
      <c r="M17" s="24" t="s">
        <v>7</v>
      </c>
      <c r="N17" s="20" t="s">
        <v>5</v>
      </c>
      <c r="O17" s="23" t="s">
        <v>49</v>
      </c>
      <c r="P17" s="22" t="s">
        <v>8</v>
      </c>
      <c r="Q17" s="22" t="s">
        <v>8</v>
      </c>
      <c r="R17" s="20" t="s">
        <v>94</v>
      </c>
      <c r="S17" s="97">
        <v>3</v>
      </c>
      <c r="T17" s="97">
        <f t="shared" si="0"/>
        <v>1</v>
      </c>
      <c r="U17" s="96">
        <f t="shared" si="1"/>
        <v>4</v>
      </c>
      <c r="V17" s="96">
        <f t="shared" si="2"/>
        <v>7</v>
      </c>
      <c r="W17" s="96">
        <f t="shared" si="3"/>
        <v>0</v>
      </c>
      <c r="X17" s="103">
        <f t="shared" si="4"/>
        <v>0.8</v>
      </c>
      <c r="Y17" s="106">
        <f t="shared" si="5"/>
        <v>0.2</v>
      </c>
      <c r="Z17">
        <f t="shared" si="6"/>
        <v>15</v>
      </c>
      <c r="AB17">
        <v>20</v>
      </c>
    </row>
    <row r="18" spans="2:28" x14ac:dyDescent="0.25">
      <c r="B18" s="20">
        <v>14</v>
      </c>
      <c r="C18" s="20" t="s">
        <v>78</v>
      </c>
      <c r="D18" s="24" t="s">
        <v>7</v>
      </c>
      <c r="E18" s="23" t="s">
        <v>49</v>
      </c>
      <c r="F18" s="23" t="s">
        <v>49</v>
      </c>
      <c r="G18" s="21" t="s">
        <v>5</v>
      </c>
      <c r="H18" s="22" t="s">
        <v>8</v>
      </c>
      <c r="I18" s="20" t="s">
        <v>5</v>
      </c>
      <c r="J18" s="25" t="s">
        <v>9</v>
      </c>
      <c r="K18" s="22" t="s">
        <v>8</v>
      </c>
      <c r="L18" s="22" t="s">
        <v>8</v>
      </c>
      <c r="M18" s="23" t="s">
        <v>49</v>
      </c>
      <c r="N18" s="23" t="s">
        <v>49</v>
      </c>
      <c r="O18" s="24" t="s">
        <v>7</v>
      </c>
      <c r="P18" s="23" t="s">
        <v>49</v>
      </c>
      <c r="Q18" s="22" t="s">
        <v>8</v>
      </c>
      <c r="R18" s="24" t="s">
        <v>7</v>
      </c>
      <c r="S18" s="97">
        <v>2</v>
      </c>
      <c r="T18" s="97">
        <f t="shared" si="0"/>
        <v>5</v>
      </c>
      <c r="U18" s="96">
        <f t="shared" si="1"/>
        <v>3</v>
      </c>
      <c r="V18" s="96">
        <f t="shared" si="2"/>
        <v>4</v>
      </c>
      <c r="W18" s="96">
        <f t="shared" si="3"/>
        <v>1</v>
      </c>
      <c r="X18" s="103">
        <f t="shared" si="4"/>
        <v>0.8</v>
      </c>
      <c r="Y18" s="106">
        <f t="shared" si="5"/>
        <v>0.13333333333333333</v>
      </c>
      <c r="Z18">
        <f t="shared" si="6"/>
        <v>15</v>
      </c>
      <c r="AB18">
        <v>13</v>
      </c>
    </row>
    <row r="19" spans="2:28" x14ac:dyDescent="0.25">
      <c r="B19" s="20">
        <v>15</v>
      </c>
      <c r="C19" s="20" t="s">
        <v>79</v>
      </c>
      <c r="D19" s="22" t="s">
        <v>8</v>
      </c>
      <c r="E19" s="24" t="s">
        <v>7</v>
      </c>
      <c r="F19" s="24" t="s">
        <v>7</v>
      </c>
      <c r="G19" s="22" t="s">
        <v>8</v>
      </c>
      <c r="H19" s="24" t="s">
        <v>7</v>
      </c>
      <c r="I19" s="24" t="s">
        <v>7</v>
      </c>
      <c r="J19" s="22" t="s">
        <v>8</v>
      </c>
      <c r="K19" s="22" t="s">
        <v>8</v>
      </c>
      <c r="L19" s="23" t="s">
        <v>49</v>
      </c>
      <c r="M19" s="22" t="s">
        <v>8</v>
      </c>
      <c r="N19" s="20" t="s">
        <v>5</v>
      </c>
      <c r="O19" s="24" t="s">
        <v>7</v>
      </c>
      <c r="P19" s="22" t="s">
        <v>8</v>
      </c>
      <c r="Q19" s="22" t="s">
        <v>8</v>
      </c>
      <c r="R19" s="22" t="s">
        <v>8</v>
      </c>
      <c r="S19" s="97">
        <v>1</v>
      </c>
      <c r="T19" s="97">
        <f t="shared" si="0"/>
        <v>1</v>
      </c>
      <c r="U19" s="96">
        <f t="shared" si="1"/>
        <v>5</v>
      </c>
      <c r="V19" s="96">
        <f t="shared" si="2"/>
        <v>8</v>
      </c>
      <c r="W19" s="96">
        <f t="shared" si="3"/>
        <v>0</v>
      </c>
      <c r="X19" s="103">
        <f t="shared" si="4"/>
        <v>0.93333333333333335</v>
      </c>
      <c r="Y19" s="106">
        <f t="shared" si="5"/>
        <v>6.6666666666666666E-2</v>
      </c>
      <c r="Z19">
        <f t="shared" si="6"/>
        <v>15</v>
      </c>
      <c r="AB19">
        <v>7</v>
      </c>
    </row>
    <row r="20" spans="2:28" x14ac:dyDescent="0.25">
      <c r="B20" s="20">
        <v>16</v>
      </c>
      <c r="C20" s="20" t="s">
        <v>80</v>
      </c>
      <c r="D20" s="22" t="s">
        <v>8</v>
      </c>
      <c r="E20" s="24" t="s">
        <v>7</v>
      </c>
      <c r="F20" s="22" t="s">
        <v>8</v>
      </c>
      <c r="G20" s="22" t="s">
        <v>8</v>
      </c>
      <c r="H20" s="24" t="s">
        <v>7</v>
      </c>
      <c r="I20" s="24" t="s">
        <v>7</v>
      </c>
      <c r="J20" s="25" t="s">
        <v>9</v>
      </c>
      <c r="K20" s="22" t="s">
        <v>8</v>
      </c>
      <c r="L20" s="24" t="s">
        <v>7</v>
      </c>
      <c r="M20" s="23" t="s">
        <v>49</v>
      </c>
      <c r="N20" s="23" t="s">
        <v>49</v>
      </c>
      <c r="O20" s="22" t="s">
        <v>8</v>
      </c>
      <c r="P20" s="23" t="s">
        <v>49</v>
      </c>
      <c r="Q20" s="23" t="s">
        <v>49</v>
      </c>
      <c r="R20" s="22" t="s">
        <v>8</v>
      </c>
      <c r="S20" s="97">
        <f>COUNTIF(D20:R20,"PK")</f>
        <v>0</v>
      </c>
      <c r="T20" s="97">
        <f t="shared" si="0"/>
        <v>4</v>
      </c>
      <c r="U20" s="96">
        <f t="shared" si="1"/>
        <v>4</v>
      </c>
      <c r="V20" s="96">
        <f t="shared" si="2"/>
        <v>6</v>
      </c>
      <c r="W20" s="96">
        <f t="shared" si="3"/>
        <v>1</v>
      </c>
      <c r="X20" s="103">
        <f t="shared" si="4"/>
        <v>0.93333333333333335</v>
      </c>
      <c r="Y20" s="106">
        <f t="shared" si="5"/>
        <v>0</v>
      </c>
      <c r="Z20">
        <f t="shared" si="6"/>
        <v>15</v>
      </c>
      <c r="AB20">
        <v>0</v>
      </c>
    </row>
    <row r="21" spans="2:28" x14ac:dyDescent="0.25">
      <c r="B21" s="20">
        <v>17</v>
      </c>
      <c r="C21" s="20" t="s">
        <v>81</v>
      </c>
      <c r="D21" s="22" t="s">
        <v>8</v>
      </c>
      <c r="E21" s="22" t="s">
        <v>8</v>
      </c>
      <c r="F21" s="24" t="s">
        <v>7</v>
      </c>
      <c r="G21" s="22" t="s">
        <v>8</v>
      </c>
      <c r="H21" s="23" t="s">
        <v>49</v>
      </c>
      <c r="I21" s="22" t="s">
        <v>8</v>
      </c>
      <c r="J21" s="22" t="s">
        <v>8</v>
      </c>
      <c r="K21" s="23" t="s">
        <v>49</v>
      </c>
      <c r="L21" s="23" t="s">
        <v>49</v>
      </c>
      <c r="M21" s="22" t="s">
        <v>8</v>
      </c>
      <c r="N21" s="22" t="s">
        <v>8</v>
      </c>
      <c r="O21" s="22" t="s">
        <v>8</v>
      </c>
      <c r="P21" s="23" t="s">
        <v>49</v>
      </c>
      <c r="Q21" s="22" t="s">
        <v>8</v>
      </c>
      <c r="R21" s="22" t="s">
        <v>8</v>
      </c>
      <c r="S21" s="97">
        <f>COUNTIF(D21:R21,"PK")</f>
        <v>0</v>
      </c>
      <c r="T21" s="97">
        <f t="shared" si="0"/>
        <v>4</v>
      </c>
      <c r="U21" s="96">
        <f t="shared" si="1"/>
        <v>1</v>
      </c>
      <c r="V21" s="96">
        <f t="shared" si="2"/>
        <v>10</v>
      </c>
      <c r="W21" s="96">
        <f t="shared" si="3"/>
        <v>0</v>
      </c>
      <c r="X21" s="103">
        <f t="shared" si="4"/>
        <v>1</v>
      </c>
      <c r="Y21" s="106">
        <f t="shared" si="5"/>
        <v>0</v>
      </c>
      <c r="Z21">
        <f t="shared" si="6"/>
        <v>15</v>
      </c>
      <c r="AB21">
        <v>0</v>
      </c>
    </row>
    <row r="22" spans="2:28" x14ac:dyDescent="0.25">
      <c r="B22" s="20">
        <v>18</v>
      </c>
      <c r="C22" s="20" t="s">
        <v>82</v>
      </c>
      <c r="D22" s="22" t="s">
        <v>8</v>
      </c>
      <c r="E22" s="23" t="s">
        <v>49</v>
      </c>
      <c r="F22" s="22" t="s">
        <v>8</v>
      </c>
      <c r="G22" s="25" t="s">
        <v>9</v>
      </c>
      <c r="H22" s="22" t="s">
        <v>8</v>
      </c>
      <c r="I22" s="24" t="s">
        <v>8</v>
      </c>
      <c r="J22" s="23" t="s">
        <v>49</v>
      </c>
      <c r="K22" s="24" t="s">
        <v>7</v>
      </c>
      <c r="L22" s="22" t="s">
        <v>8</v>
      </c>
      <c r="M22" s="23" t="s">
        <v>49</v>
      </c>
      <c r="N22" s="22" t="s">
        <v>8</v>
      </c>
      <c r="O22" s="23" t="s">
        <v>49</v>
      </c>
      <c r="P22" s="24" t="s">
        <v>7</v>
      </c>
      <c r="Q22" s="22" t="s">
        <v>8</v>
      </c>
      <c r="R22" s="22" t="s">
        <v>8</v>
      </c>
      <c r="S22" s="97">
        <f>COUNTIF(D22:R22,"PK")</f>
        <v>0</v>
      </c>
      <c r="T22" s="97">
        <f t="shared" si="0"/>
        <v>4</v>
      </c>
      <c r="U22" s="96">
        <f t="shared" si="1"/>
        <v>2</v>
      </c>
      <c r="V22" s="96">
        <f t="shared" si="2"/>
        <v>8</v>
      </c>
      <c r="W22" s="96">
        <f t="shared" si="3"/>
        <v>1</v>
      </c>
      <c r="X22" s="103">
        <f t="shared" si="4"/>
        <v>0.93333333333333335</v>
      </c>
      <c r="Y22" s="106">
        <f t="shared" si="5"/>
        <v>0</v>
      </c>
      <c r="Z22">
        <f t="shared" si="6"/>
        <v>15</v>
      </c>
      <c r="AB22">
        <v>0</v>
      </c>
    </row>
    <row r="23" spans="2:28" x14ac:dyDescent="0.25">
      <c r="B23" s="20">
        <v>19</v>
      </c>
      <c r="C23" s="20" t="s">
        <v>83</v>
      </c>
      <c r="D23" s="23" t="s">
        <v>9</v>
      </c>
      <c r="E23" s="24" t="s">
        <v>7</v>
      </c>
      <c r="F23" s="23" t="s">
        <v>49</v>
      </c>
      <c r="G23" s="24" t="s">
        <v>7</v>
      </c>
      <c r="H23" s="23" t="s">
        <v>7</v>
      </c>
      <c r="I23" s="23" t="s">
        <v>49</v>
      </c>
      <c r="J23" s="23" t="s">
        <v>49</v>
      </c>
      <c r="K23" s="24" t="s">
        <v>7</v>
      </c>
      <c r="L23" s="23" t="s">
        <v>49</v>
      </c>
      <c r="M23" s="22" t="s">
        <v>8</v>
      </c>
      <c r="N23" s="21" t="s">
        <v>5</v>
      </c>
      <c r="O23" s="23" t="s">
        <v>49</v>
      </c>
      <c r="P23" s="22" t="s">
        <v>8</v>
      </c>
      <c r="Q23" s="22" t="s">
        <v>8</v>
      </c>
      <c r="R23" s="22" t="s">
        <v>8</v>
      </c>
      <c r="S23" s="97">
        <f>COUNTIF(D23:R23,"PK")</f>
        <v>1</v>
      </c>
      <c r="T23" s="97">
        <f t="shared" si="0"/>
        <v>5</v>
      </c>
      <c r="U23" s="96">
        <f t="shared" si="1"/>
        <v>4</v>
      </c>
      <c r="V23" s="96">
        <f t="shared" si="2"/>
        <v>4</v>
      </c>
      <c r="W23" s="96">
        <f t="shared" si="3"/>
        <v>1</v>
      </c>
      <c r="X23" s="103">
        <f t="shared" si="4"/>
        <v>0.8666666666666667</v>
      </c>
      <c r="Y23" s="106">
        <f t="shared" si="5"/>
        <v>6.6666666666666666E-2</v>
      </c>
      <c r="Z23">
        <f t="shared" si="6"/>
        <v>15</v>
      </c>
      <c r="AB23">
        <v>7</v>
      </c>
    </row>
    <row r="24" spans="2:28" x14ac:dyDescent="0.25">
      <c r="B24" s="20">
        <v>20</v>
      </c>
      <c r="C24" s="20" t="s">
        <v>84</v>
      </c>
      <c r="D24" s="24" t="s">
        <v>7</v>
      </c>
      <c r="E24" s="22" t="s">
        <v>8</v>
      </c>
      <c r="F24" s="24" t="s">
        <v>7</v>
      </c>
      <c r="G24" s="23" t="s">
        <v>49</v>
      </c>
      <c r="H24" s="22" t="s">
        <v>8</v>
      </c>
      <c r="I24" s="22" t="s">
        <v>8</v>
      </c>
      <c r="J24" s="24" t="s">
        <v>7</v>
      </c>
      <c r="K24" s="22" t="s">
        <v>8</v>
      </c>
      <c r="L24" s="24" t="s">
        <v>7</v>
      </c>
      <c r="M24" s="22" t="s">
        <v>8</v>
      </c>
      <c r="N24" s="23" t="s">
        <v>49</v>
      </c>
      <c r="O24" s="24" t="s">
        <v>7</v>
      </c>
      <c r="P24" s="22" t="s">
        <v>8</v>
      </c>
      <c r="Q24" s="22" t="s">
        <v>8</v>
      </c>
      <c r="R24" s="22" t="s">
        <v>8</v>
      </c>
      <c r="S24" s="97">
        <f>COUNTIF(D24:R24,"PK")</f>
        <v>0</v>
      </c>
      <c r="T24" s="97">
        <f t="shared" si="0"/>
        <v>2</v>
      </c>
      <c r="U24" s="96">
        <f t="shared" si="1"/>
        <v>5</v>
      </c>
      <c r="V24" s="96">
        <f t="shared" si="2"/>
        <v>8</v>
      </c>
      <c r="W24" s="96">
        <f t="shared" si="3"/>
        <v>0</v>
      </c>
      <c r="X24" s="103">
        <f t="shared" si="4"/>
        <v>1</v>
      </c>
      <c r="Y24" s="106">
        <f t="shared" si="5"/>
        <v>0</v>
      </c>
      <c r="Z24">
        <f t="shared" si="6"/>
        <v>15</v>
      </c>
      <c r="AB24">
        <v>0</v>
      </c>
    </row>
    <row r="25" spans="2:28" x14ac:dyDescent="0.25">
      <c r="B25" s="20">
        <v>21</v>
      </c>
      <c r="C25" s="20" t="s">
        <v>85</v>
      </c>
      <c r="D25" s="22" t="s">
        <v>8</v>
      </c>
      <c r="E25" s="23" t="s">
        <v>49</v>
      </c>
      <c r="F25" s="22" t="s">
        <v>8</v>
      </c>
      <c r="G25" s="22" t="s">
        <v>8</v>
      </c>
      <c r="H25" s="24" t="s">
        <v>7</v>
      </c>
      <c r="I25" s="22" t="s">
        <v>8</v>
      </c>
      <c r="J25" s="22" t="s">
        <v>8</v>
      </c>
      <c r="K25" s="22" t="s">
        <v>8</v>
      </c>
      <c r="L25" s="22" t="s">
        <v>8</v>
      </c>
      <c r="M25" s="22" t="s">
        <v>8</v>
      </c>
      <c r="N25" s="22" t="s">
        <v>8</v>
      </c>
      <c r="O25" s="22" t="s">
        <v>8</v>
      </c>
      <c r="P25" s="23" t="s">
        <v>49</v>
      </c>
      <c r="Q25" s="20" t="s">
        <v>94</v>
      </c>
      <c r="R25" s="22" t="s">
        <v>8</v>
      </c>
      <c r="S25" s="97">
        <v>1</v>
      </c>
      <c r="T25" s="97">
        <f t="shared" si="0"/>
        <v>2</v>
      </c>
      <c r="U25" s="96">
        <f t="shared" si="1"/>
        <v>1</v>
      </c>
      <c r="V25" s="96">
        <f t="shared" si="2"/>
        <v>11</v>
      </c>
      <c r="W25" s="96">
        <f t="shared" si="3"/>
        <v>0</v>
      </c>
      <c r="X25" s="103">
        <f t="shared" si="4"/>
        <v>0.93333333333333335</v>
      </c>
      <c r="Y25" s="106">
        <f t="shared" si="5"/>
        <v>6.6666666666666666E-2</v>
      </c>
      <c r="Z25">
        <f t="shared" si="6"/>
        <v>15</v>
      </c>
      <c r="AB25">
        <v>7</v>
      </c>
    </row>
    <row r="26" spans="2:28" x14ac:dyDescent="0.25">
      <c r="B26" s="20">
        <v>22</v>
      </c>
      <c r="C26" s="20" t="s">
        <v>86</v>
      </c>
      <c r="D26" s="22" t="s">
        <v>8</v>
      </c>
      <c r="E26" s="24" t="s">
        <v>7</v>
      </c>
      <c r="F26" s="22" t="s">
        <v>8</v>
      </c>
      <c r="G26" s="22" t="s">
        <v>8</v>
      </c>
      <c r="H26" s="22" t="s">
        <v>8</v>
      </c>
      <c r="I26" s="24" t="s">
        <v>7</v>
      </c>
      <c r="J26" s="22" t="s">
        <v>8</v>
      </c>
      <c r="K26" s="24" t="s">
        <v>7</v>
      </c>
      <c r="L26" s="24" t="s">
        <v>7</v>
      </c>
      <c r="M26" s="24" t="s">
        <v>7</v>
      </c>
      <c r="N26" s="20" t="s">
        <v>94</v>
      </c>
      <c r="O26" s="22" t="s">
        <v>8</v>
      </c>
      <c r="P26" s="22" t="s">
        <v>8</v>
      </c>
      <c r="Q26" s="22" t="s">
        <v>8</v>
      </c>
      <c r="R26" s="22" t="s">
        <v>8</v>
      </c>
      <c r="S26" s="97">
        <v>1</v>
      </c>
      <c r="T26" s="97">
        <f t="shared" si="0"/>
        <v>0</v>
      </c>
      <c r="U26" s="96">
        <f t="shared" si="1"/>
        <v>5</v>
      </c>
      <c r="V26" s="96">
        <f t="shared" si="2"/>
        <v>9</v>
      </c>
      <c r="W26" s="96">
        <f t="shared" si="3"/>
        <v>0</v>
      </c>
      <c r="X26" s="103">
        <f t="shared" si="4"/>
        <v>0.93333333333333335</v>
      </c>
      <c r="Y26" s="106">
        <f t="shared" si="5"/>
        <v>6.6666666666666666E-2</v>
      </c>
      <c r="Z26">
        <f t="shared" si="6"/>
        <v>15</v>
      </c>
      <c r="AB26">
        <v>7</v>
      </c>
    </row>
    <row r="27" spans="2:28" x14ac:dyDescent="0.25">
      <c r="B27" s="20">
        <v>23</v>
      </c>
      <c r="C27" s="20" t="s">
        <v>87</v>
      </c>
      <c r="D27" s="24" t="s">
        <v>7</v>
      </c>
      <c r="E27" s="22" t="s">
        <v>8</v>
      </c>
      <c r="F27" s="21" t="s">
        <v>5</v>
      </c>
      <c r="G27" s="24" t="s">
        <v>7</v>
      </c>
      <c r="H27" s="24" t="s">
        <v>7</v>
      </c>
      <c r="I27" s="22" t="s">
        <v>8</v>
      </c>
      <c r="J27" s="22" t="s">
        <v>8</v>
      </c>
      <c r="K27" s="22" t="s">
        <v>8</v>
      </c>
      <c r="L27" s="22" t="s">
        <v>8</v>
      </c>
      <c r="M27" s="24" t="s">
        <v>95</v>
      </c>
      <c r="N27" s="22" t="s">
        <v>8</v>
      </c>
      <c r="O27" s="22" t="s">
        <v>8</v>
      </c>
      <c r="P27" s="22" t="s">
        <v>8</v>
      </c>
      <c r="Q27" s="23" t="s">
        <v>49</v>
      </c>
      <c r="R27" s="24" t="s">
        <v>7</v>
      </c>
      <c r="S27" s="97">
        <v>1</v>
      </c>
      <c r="T27" s="97">
        <f t="shared" si="0"/>
        <v>1</v>
      </c>
      <c r="U27" s="96">
        <v>5</v>
      </c>
      <c r="V27" s="96">
        <f t="shared" si="2"/>
        <v>8</v>
      </c>
      <c r="W27" s="96">
        <f t="shared" si="3"/>
        <v>0</v>
      </c>
      <c r="X27" s="103">
        <f t="shared" si="4"/>
        <v>0.93333333333333335</v>
      </c>
      <c r="Y27" s="106">
        <f t="shared" si="5"/>
        <v>6.6666666666666666E-2</v>
      </c>
      <c r="Z27">
        <f t="shared" si="6"/>
        <v>15</v>
      </c>
      <c r="AB27">
        <v>7</v>
      </c>
    </row>
    <row r="28" spans="2:28" x14ac:dyDescent="0.25">
      <c r="B28" s="20">
        <v>24</v>
      </c>
      <c r="C28" s="20" t="s">
        <v>88</v>
      </c>
      <c r="D28" s="22" t="s">
        <v>8</v>
      </c>
      <c r="E28" s="23" t="s">
        <v>49</v>
      </c>
      <c r="F28" s="20" t="s">
        <v>5</v>
      </c>
      <c r="G28" s="22" t="s">
        <v>8</v>
      </c>
      <c r="H28" s="22" t="s">
        <v>8</v>
      </c>
      <c r="I28" s="22" t="s">
        <v>8</v>
      </c>
      <c r="J28" s="20" t="s">
        <v>5</v>
      </c>
      <c r="K28" s="24" t="s">
        <v>7</v>
      </c>
      <c r="L28" s="23" t="s">
        <v>49</v>
      </c>
      <c r="M28" s="22" t="s">
        <v>8</v>
      </c>
      <c r="N28" s="20" t="s">
        <v>5</v>
      </c>
      <c r="O28" s="20" t="s">
        <v>5</v>
      </c>
      <c r="P28" s="21" t="s">
        <v>5</v>
      </c>
      <c r="Q28" s="22" t="s">
        <v>8</v>
      </c>
      <c r="R28" s="22" t="s">
        <v>8</v>
      </c>
      <c r="S28" s="97">
        <v>5</v>
      </c>
      <c r="T28" s="97">
        <f t="shared" si="0"/>
        <v>2</v>
      </c>
      <c r="U28" s="96">
        <f t="shared" si="1"/>
        <v>1</v>
      </c>
      <c r="V28" s="96">
        <f t="shared" si="2"/>
        <v>7</v>
      </c>
      <c r="W28" s="96">
        <f t="shared" si="3"/>
        <v>0</v>
      </c>
      <c r="X28" s="103">
        <f t="shared" si="4"/>
        <v>0.66666666666666663</v>
      </c>
      <c r="Y28" s="106">
        <f t="shared" si="5"/>
        <v>0.33333333333333331</v>
      </c>
      <c r="Z28">
        <f t="shared" si="6"/>
        <v>15</v>
      </c>
      <c r="AB28">
        <v>33</v>
      </c>
    </row>
    <row r="29" spans="2:28" x14ac:dyDescent="0.25">
      <c r="B29" s="20">
        <v>25</v>
      </c>
      <c r="C29" s="20" t="s">
        <v>89</v>
      </c>
      <c r="D29" s="22" t="s">
        <v>8</v>
      </c>
      <c r="E29" s="22" t="s">
        <v>8</v>
      </c>
      <c r="F29" s="23" t="s">
        <v>49</v>
      </c>
      <c r="G29" s="22" t="s">
        <v>8</v>
      </c>
      <c r="H29" s="23" t="s">
        <v>49</v>
      </c>
      <c r="I29" s="22" t="s">
        <v>8</v>
      </c>
      <c r="J29" s="22" t="s">
        <v>8</v>
      </c>
      <c r="K29" s="22" t="s">
        <v>8</v>
      </c>
      <c r="L29" s="22" t="s">
        <v>8</v>
      </c>
      <c r="M29" s="22" t="s">
        <v>8</v>
      </c>
      <c r="N29" s="20" t="s">
        <v>5</v>
      </c>
      <c r="O29" s="22" t="s">
        <v>8</v>
      </c>
      <c r="P29" s="22" t="s">
        <v>51</v>
      </c>
      <c r="Q29" s="25" t="s">
        <v>9</v>
      </c>
      <c r="R29" s="22" t="s">
        <v>8</v>
      </c>
      <c r="S29" s="97">
        <v>1</v>
      </c>
      <c r="T29" s="97">
        <f t="shared" si="0"/>
        <v>2</v>
      </c>
      <c r="U29" s="96">
        <f t="shared" si="1"/>
        <v>0</v>
      </c>
      <c r="V29" s="96">
        <v>11</v>
      </c>
      <c r="W29" s="96">
        <f t="shared" si="3"/>
        <v>1</v>
      </c>
      <c r="X29" s="103">
        <f t="shared" si="4"/>
        <v>0.8666666666666667</v>
      </c>
      <c r="Y29" s="106">
        <f t="shared" si="5"/>
        <v>6.6666666666666666E-2</v>
      </c>
      <c r="Z29">
        <f t="shared" si="6"/>
        <v>15</v>
      </c>
      <c r="AB29">
        <v>7</v>
      </c>
    </row>
    <row r="30" spans="2:28" x14ac:dyDescent="0.25">
      <c r="B30" s="20">
        <v>26</v>
      </c>
      <c r="C30" s="20" t="s">
        <v>90</v>
      </c>
      <c r="D30" s="24" t="s">
        <v>7</v>
      </c>
      <c r="E30" s="23" t="s">
        <v>49</v>
      </c>
      <c r="F30" s="22" t="s">
        <v>8</v>
      </c>
      <c r="G30" s="20" t="s">
        <v>5</v>
      </c>
      <c r="H30" s="22" t="s">
        <v>8</v>
      </c>
      <c r="I30" s="22" t="s">
        <v>8</v>
      </c>
      <c r="J30" s="23" t="s">
        <v>49</v>
      </c>
      <c r="K30" s="22" t="s">
        <v>8</v>
      </c>
      <c r="L30" s="23" t="s">
        <v>49</v>
      </c>
      <c r="M30" s="23" t="s">
        <v>49</v>
      </c>
      <c r="N30" s="24" t="s">
        <v>7</v>
      </c>
      <c r="O30" s="23" t="s">
        <v>49</v>
      </c>
      <c r="P30" s="24" t="s">
        <v>7</v>
      </c>
      <c r="Q30" s="23" t="s">
        <v>49</v>
      </c>
      <c r="R30" s="20" t="s">
        <v>94</v>
      </c>
      <c r="S30" s="97">
        <v>2</v>
      </c>
      <c r="T30" s="97">
        <f t="shared" si="0"/>
        <v>6</v>
      </c>
      <c r="U30" s="96">
        <f t="shared" si="1"/>
        <v>3</v>
      </c>
      <c r="V30" s="96">
        <f t="shared" si="2"/>
        <v>4</v>
      </c>
      <c r="W30" s="96">
        <f t="shared" si="3"/>
        <v>0</v>
      </c>
      <c r="X30" s="103">
        <f t="shared" si="4"/>
        <v>0.8666666666666667</v>
      </c>
      <c r="Y30" s="106">
        <f t="shared" si="5"/>
        <v>0.13333333333333333</v>
      </c>
      <c r="Z30">
        <f t="shared" si="6"/>
        <v>15</v>
      </c>
      <c r="AB30">
        <v>13</v>
      </c>
    </row>
    <row r="31" spans="2:28" x14ac:dyDescent="0.25">
      <c r="B31" s="20">
        <v>27</v>
      </c>
      <c r="C31" s="20" t="s">
        <v>91</v>
      </c>
      <c r="D31" s="22" t="s">
        <v>8</v>
      </c>
      <c r="E31" s="22" t="s">
        <v>8</v>
      </c>
      <c r="F31" s="20" t="s">
        <v>5</v>
      </c>
      <c r="G31" s="22" t="s">
        <v>8</v>
      </c>
      <c r="H31" s="23" t="s">
        <v>49</v>
      </c>
      <c r="I31" s="23" t="s">
        <v>49</v>
      </c>
      <c r="J31" s="22" t="s">
        <v>8</v>
      </c>
      <c r="K31" s="22" t="s">
        <v>8</v>
      </c>
      <c r="L31" s="23" t="s">
        <v>49</v>
      </c>
      <c r="M31" s="23" t="s">
        <v>49</v>
      </c>
      <c r="N31" s="22" t="s">
        <v>8</v>
      </c>
      <c r="O31" s="22" t="s">
        <v>8</v>
      </c>
      <c r="P31" s="23" t="s">
        <v>49</v>
      </c>
      <c r="Q31" s="22" t="s">
        <v>8</v>
      </c>
      <c r="R31" s="22" t="s">
        <v>8</v>
      </c>
      <c r="S31" s="97">
        <v>1</v>
      </c>
      <c r="T31" s="97">
        <f t="shared" si="0"/>
        <v>5</v>
      </c>
      <c r="U31" s="96">
        <f t="shared" si="1"/>
        <v>0</v>
      </c>
      <c r="V31" s="96">
        <f t="shared" si="2"/>
        <v>9</v>
      </c>
      <c r="W31" s="96">
        <f t="shared" si="3"/>
        <v>0</v>
      </c>
      <c r="X31" s="103">
        <f t="shared" si="4"/>
        <v>0.93333333333333335</v>
      </c>
      <c r="Y31" s="106">
        <f t="shared" si="5"/>
        <v>6.6666666666666666E-2</v>
      </c>
      <c r="Z31">
        <f t="shared" si="6"/>
        <v>15</v>
      </c>
      <c r="AB31">
        <v>7</v>
      </c>
    </row>
    <row r="32" spans="2:28" x14ac:dyDescent="0.25">
      <c r="B32" s="20">
        <v>28</v>
      </c>
      <c r="C32" s="20" t="s">
        <v>92</v>
      </c>
      <c r="D32" s="22" t="s">
        <v>8</v>
      </c>
      <c r="E32" s="21" t="s">
        <v>5</v>
      </c>
      <c r="F32" s="22" t="s">
        <v>8</v>
      </c>
      <c r="G32" s="23" t="s">
        <v>49</v>
      </c>
      <c r="H32" s="23" t="s">
        <v>49</v>
      </c>
      <c r="I32" s="23" t="s">
        <v>7</v>
      </c>
      <c r="J32" s="23" t="s">
        <v>49</v>
      </c>
      <c r="K32" s="23" t="s">
        <v>49</v>
      </c>
      <c r="L32" s="39" t="s">
        <v>94</v>
      </c>
      <c r="M32" s="23" t="s">
        <v>7</v>
      </c>
      <c r="N32" s="23" t="s">
        <v>5</v>
      </c>
      <c r="O32" s="23" t="s">
        <v>49</v>
      </c>
      <c r="P32" s="22" t="s">
        <v>8</v>
      </c>
      <c r="Q32" s="39" t="s">
        <v>94</v>
      </c>
      <c r="R32" s="23" t="s">
        <v>49</v>
      </c>
      <c r="S32" s="97">
        <v>4</v>
      </c>
      <c r="T32" s="97">
        <f t="shared" si="0"/>
        <v>6</v>
      </c>
      <c r="U32" s="96">
        <f t="shared" si="1"/>
        <v>2</v>
      </c>
      <c r="V32" s="96">
        <f t="shared" si="2"/>
        <v>3</v>
      </c>
      <c r="W32" s="96">
        <f t="shared" si="3"/>
        <v>0</v>
      </c>
      <c r="X32" s="103">
        <f t="shared" si="4"/>
        <v>0.73333333333333328</v>
      </c>
      <c r="Y32" s="106">
        <f t="shared" si="5"/>
        <v>0.26666666666666666</v>
      </c>
      <c r="Z32">
        <f t="shared" si="6"/>
        <v>15</v>
      </c>
      <c r="AB32">
        <v>13</v>
      </c>
    </row>
    <row r="33" spans="2:28" x14ac:dyDescent="0.25">
      <c r="B33" s="20">
        <v>29</v>
      </c>
      <c r="C33" s="20" t="s">
        <v>93</v>
      </c>
      <c r="D33" s="24" t="s">
        <v>7</v>
      </c>
      <c r="E33" s="22" t="s">
        <v>8</v>
      </c>
      <c r="F33" s="22" t="s">
        <v>8</v>
      </c>
      <c r="G33" s="22" t="s">
        <v>8</v>
      </c>
      <c r="H33" s="22" t="s">
        <v>8</v>
      </c>
      <c r="I33" s="24" t="s">
        <v>7</v>
      </c>
      <c r="J33" s="22" t="s">
        <v>8</v>
      </c>
      <c r="K33" s="23" t="s">
        <v>49</v>
      </c>
      <c r="L33" s="22" t="s">
        <v>8</v>
      </c>
      <c r="M33" s="24" t="s">
        <v>7</v>
      </c>
      <c r="N33" s="24" t="s">
        <v>7</v>
      </c>
      <c r="O33" s="22" t="s">
        <v>8</v>
      </c>
      <c r="P33" s="22" t="s">
        <v>8</v>
      </c>
      <c r="Q33" s="22" t="s">
        <v>8</v>
      </c>
      <c r="R33" s="22" t="s">
        <v>8</v>
      </c>
      <c r="S33" s="97">
        <f>COUNTIF(D33:R33,"PK")</f>
        <v>0</v>
      </c>
      <c r="T33" s="97">
        <f t="shared" si="0"/>
        <v>1</v>
      </c>
      <c r="U33" s="96">
        <f t="shared" si="1"/>
        <v>4</v>
      </c>
      <c r="V33" s="96">
        <f t="shared" si="2"/>
        <v>10</v>
      </c>
      <c r="W33" s="96">
        <f t="shared" si="3"/>
        <v>0</v>
      </c>
      <c r="X33" s="103">
        <f t="shared" si="4"/>
        <v>1</v>
      </c>
      <c r="Y33" s="106">
        <f t="shared" si="5"/>
        <v>0</v>
      </c>
      <c r="Z33">
        <f t="shared" si="6"/>
        <v>15</v>
      </c>
      <c r="AB33">
        <v>0</v>
      </c>
    </row>
    <row r="34" spans="2:28" x14ac:dyDescent="0.25">
      <c r="B34" s="20"/>
      <c r="C34" s="20"/>
      <c r="D34" s="24"/>
      <c r="E34" s="22"/>
      <c r="F34" s="22"/>
      <c r="G34" s="22"/>
      <c r="H34" s="22"/>
      <c r="I34" s="24"/>
      <c r="J34" s="22"/>
      <c r="K34" s="23"/>
      <c r="L34" s="22"/>
      <c r="M34" s="24"/>
      <c r="N34" s="24"/>
      <c r="O34" s="26"/>
      <c r="P34" s="22"/>
      <c r="Q34" s="22"/>
      <c r="R34" s="26"/>
      <c r="S34" s="18"/>
      <c r="T34" s="18"/>
      <c r="X34" s="4"/>
      <c r="Y34" s="4"/>
    </row>
    <row r="35" spans="2:28" x14ac:dyDescent="0.25">
      <c r="B35" s="134" t="s">
        <v>58</v>
      </c>
      <c r="C35" s="30" t="s">
        <v>5</v>
      </c>
      <c r="D35" s="16">
        <f t="shared" ref="D35:K35" si="9">COUNTIF(D5:D33,"PK")</f>
        <v>0</v>
      </c>
      <c r="E35" s="16">
        <f t="shared" si="9"/>
        <v>1</v>
      </c>
      <c r="F35" s="16">
        <f t="shared" si="9"/>
        <v>3</v>
      </c>
      <c r="G35" s="16">
        <f t="shared" si="9"/>
        <v>4</v>
      </c>
      <c r="H35" s="16">
        <f t="shared" si="9"/>
        <v>1</v>
      </c>
      <c r="I35" s="16">
        <f t="shared" si="9"/>
        <v>1</v>
      </c>
      <c r="J35" s="16">
        <f t="shared" si="9"/>
        <v>2</v>
      </c>
      <c r="K35" s="68">
        <f t="shared" si="9"/>
        <v>1</v>
      </c>
      <c r="L35" s="68">
        <v>3</v>
      </c>
      <c r="M35" s="68">
        <v>3</v>
      </c>
      <c r="N35" s="68">
        <v>12</v>
      </c>
      <c r="O35" s="70">
        <f>COUNTIF(O5:O33,"PK")</f>
        <v>4</v>
      </c>
      <c r="P35" s="69">
        <f>COUNTIF(P5:P33,"PK")</f>
        <v>3</v>
      </c>
      <c r="Q35" s="69">
        <v>2</v>
      </c>
      <c r="R35" s="69">
        <v>5</v>
      </c>
      <c r="Y35" s="4"/>
    </row>
    <row r="36" spans="2:28" x14ac:dyDescent="0.25">
      <c r="B36" s="134"/>
      <c r="C36" s="30" t="s">
        <v>49</v>
      </c>
      <c r="D36" s="16">
        <f t="shared" ref="D36:R36" si="10">COUNTIF(D5:D33,"MK 1")</f>
        <v>0</v>
      </c>
      <c r="E36" s="16">
        <f t="shared" si="10"/>
        <v>12</v>
      </c>
      <c r="F36" s="16">
        <f t="shared" si="10"/>
        <v>4</v>
      </c>
      <c r="G36" s="16">
        <f t="shared" si="10"/>
        <v>2</v>
      </c>
      <c r="H36" s="16">
        <f t="shared" si="10"/>
        <v>7</v>
      </c>
      <c r="I36" s="16">
        <f t="shared" si="10"/>
        <v>5</v>
      </c>
      <c r="J36" s="16">
        <f t="shared" si="10"/>
        <v>7</v>
      </c>
      <c r="K36" s="68">
        <f t="shared" si="10"/>
        <v>5</v>
      </c>
      <c r="L36" s="68">
        <f t="shared" si="10"/>
        <v>7</v>
      </c>
      <c r="M36" s="68">
        <f t="shared" si="10"/>
        <v>9</v>
      </c>
      <c r="N36" s="68">
        <f t="shared" si="10"/>
        <v>3</v>
      </c>
      <c r="O36" s="70">
        <f t="shared" si="10"/>
        <v>9</v>
      </c>
      <c r="P36" s="69">
        <f t="shared" si="10"/>
        <v>9</v>
      </c>
      <c r="Q36" s="69">
        <f t="shared" si="10"/>
        <v>4</v>
      </c>
      <c r="R36" s="69">
        <f t="shared" si="10"/>
        <v>3</v>
      </c>
    </row>
    <row r="37" spans="2:28" x14ac:dyDescent="0.25">
      <c r="B37" s="134"/>
      <c r="C37" s="30" t="s">
        <v>7</v>
      </c>
      <c r="D37" s="16">
        <f t="shared" ref="D37:L37" si="11">COUNTIF(D5:D33,"MK 2")</f>
        <v>11</v>
      </c>
      <c r="E37" s="16">
        <f t="shared" si="11"/>
        <v>6</v>
      </c>
      <c r="F37" s="16">
        <f t="shared" si="11"/>
        <v>7</v>
      </c>
      <c r="G37" s="16">
        <f t="shared" si="11"/>
        <v>4</v>
      </c>
      <c r="H37" s="16">
        <f t="shared" si="11"/>
        <v>9</v>
      </c>
      <c r="I37" s="16">
        <f t="shared" si="11"/>
        <v>9</v>
      </c>
      <c r="J37" s="16">
        <f t="shared" si="11"/>
        <v>3</v>
      </c>
      <c r="K37" s="68">
        <f t="shared" si="11"/>
        <v>9</v>
      </c>
      <c r="L37" s="68">
        <f t="shared" si="11"/>
        <v>6</v>
      </c>
      <c r="M37" s="68">
        <v>6</v>
      </c>
      <c r="N37" s="68">
        <f>COUNTIF(N5:N33,"MK 2")</f>
        <v>2</v>
      </c>
      <c r="O37" s="70">
        <f>COUNTIF(O5:O33,"MK 2")</f>
        <v>5</v>
      </c>
      <c r="P37" s="69">
        <f>COUNTIF(P5:P33,"MK 2")</f>
        <v>3</v>
      </c>
      <c r="Q37" s="69">
        <f>COUNTIF(Q5:Q33,"MK 2")</f>
        <v>2</v>
      </c>
      <c r="R37" s="69">
        <f>COUNTIF(R5:R33,"MK 2")</f>
        <v>3</v>
      </c>
    </row>
    <row r="38" spans="2:28" x14ac:dyDescent="0.25">
      <c r="B38" s="134"/>
      <c r="C38" s="30" t="s">
        <v>8</v>
      </c>
      <c r="D38" s="16">
        <f t="shared" ref="D38:O38" si="12">COUNTIF(D5:D33,"MK 3")</f>
        <v>17</v>
      </c>
      <c r="E38" s="16">
        <f t="shared" si="12"/>
        <v>10</v>
      </c>
      <c r="F38" s="16">
        <f t="shared" si="12"/>
        <v>15</v>
      </c>
      <c r="G38" s="16">
        <f t="shared" si="12"/>
        <v>17</v>
      </c>
      <c r="H38" s="16">
        <f t="shared" si="12"/>
        <v>12</v>
      </c>
      <c r="I38" s="16">
        <f t="shared" si="12"/>
        <v>14</v>
      </c>
      <c r="J38" s="16">
        <f t="shared" si="12"/>
        <v>14</v>
      </c>
      <c r="K38" s="68">
        <f t="shared" si="12"/>
        <v>13</v>
      </c>
      <c r="L38" s="68">
        <f t="shared" si="12"/>
        <v>12</v>
      </c>
      <c r="M38" s="68">
        <f t="shared" si="12"/>
        <v>10</v>
      </c>
      <c r="N38" s="68">
        <f t="shared" si="12"/>
        <v>11</v>
      </c>
      <c r="O38" s="70">
        <f t="shared" si="12"/>
        <v>10</v>
      </c>
      <c r="P38" s="69">
        <v>13</v>
      </c>
      <c r="Q38" s="69">
        <f>COUNTIF(Q5:Q33,"MK 3")</f>
        <v>19</v>
      </c>
      <c r="R38" s="69">
        <f>COUNTIF(R5:R33,"MK 3")</f>
        <v>17</v>
      </c>
    </row>
    <row r="39" spans="2:28" x14ac:dyDescent="0.25">
      <c r="B39" s="134"/>
      <c r="C39" s="30" t="s">
        <v>9</v>
      </c>
      <c r="D39" s="16">
        <f t="shared" ref="D39:R39" si="13">COUNTIF(D5:D33,"TPK")</f>
        <v>1</v>
      </c>
      <c r="E39" s="16">
        <f t="shared" si="13"/>
        <v>0</v>
      </c>
      <c r="F39" s="16">
        <f t="shared" si="13"/>
        <v>0</v>
      </c>
      <c r="G39" s="16">
        <f t="shared" si="13"/>
        <v>2</v>
      </c>
      <c r="H39" s="16">
        <f t="shared" si="13"/>
        <v>0</v>
      </c>
      <c r="I39" s="16">
        <f t="shared" si="13"/>
        <v>0</v>
      </c>
      <c r="J39" s="16">
        <f t="shared" si="13"/>
        <v>3</v>
      </c>
      <c r="K39" s="68">
        <f t="shared" si="13"/>
        <v>1</v>
      </c>
      <c r="L39" s="68">
        <f t="shared" si="13"/>
        <v>1</v>
      </c>
      <c r="M39" s="68">
        <f t="shared" si="13"/>
        <v>1</v>
      </c>
      <c r="N39" s="68">
        <f t="shared" si="13"/>
        <v>1</v>
      </c>
      <c r="O39" s="70">
        <f t="shared" si="13"/>
        <v>1</v>
      </c>
      <c r="P39" s="69">
        <f t="shared" si="13"/>
        <v>1</v>
      </c>
      <c r="Q39" s="69">
        <f t="shared" si="13"/>
        <v>2</v>
      </c>
      <c r="R39" s="69">
        <f t="shared" si="13"/>
        <v>1</v>
      </c>
    </row>
    <row r="40" spans="2:28" x14ac:dyDescent="0.25">
      <c r="B40" s="64"/>
      <c r="C40" s="30" t="s">
        <v>160</v>
      </c>
      <c r="D40" s="16">
        <f>SUM(D35:D39)</f>
        <v>29</v>
      </c>
      <c r="E40" s="16">
        <f t="shared" ref="E40:R40" si="14">SUM(E35:E39)</f>
        <v>29</v>
      </c>
      <c r="F40" s="16">
        <f t="shared" si="14"/>
        <v>29</v>
      </c>
      <c r="G40" s="16">
        <f t="shared" si="14"/>
        <v>29</v>
      </c>
      <c r="H40" s="16">
        <f t="shared" si="14"/>
        <v>29</v>
      </c>
      <c r="I40" s="16">
        <f t="shared" si="14"/>
        <v>29</v>
      </c>
      <c r="J40" s="16">
        <f t="shared" si="14"/>
        <v>29</v>
      </c>
      <c r="K40" s="68">
        <f t="shared" si="14"/>
        <v>29</v>
      </c>
      <c r="L40" s="68">
        <f t="shared" si="14"/>
        <v>29</v>
      </c>
      <c r="M40" s="68">
        <f t="shared" si="14"/>
        <v>29</v>
      </c>
      <c r="N40" s="68">
        <f t="shared" si="14"/>
        <v>29</v>
      </c>
      <c r="O40" s="70">
        <f t="shared" si="14"/>
        <v>29</v>
      </c>
      <c r="P40" s="69">
        <f t="shared" si="14"/>
        <v>29</v>
      </c>
      <c r="Q40" s="69">
        <f t="shared" si="14"/>
        <v>29</v>
      </c>
      <c r="R40" s="69">
        <f t="shared" si="14"/>
        <v>29</v>
      </c>
    </row>
    <row r="41" spans="2:28" x14ac:dyDescent="0.25">
      <c r="B41" s="4"/>
      <c r="C41" s="2" t="s">
        <v>125</v>
      </c>
      <c r="D41" s="53">
        <f>(D35/D40)</f>
        <v>0</v>
      </c>
      <c r="E41" s="66">
        <f t="shared" ref="E41:R41" si="15">(E35/E40)</f>
        <v>3.4482758620689655E-2</v>
      </c>
      <c r="F41" s="66">
        <f t="shared" si="15"/>
        <v>0.10344827586206896</v>
      </c>
      <c r="G41" s="66">
        <f t="shared" si="15"/>
        <v>0.13793103448275862</v>
      </c>
      <c r="H41" s="66">
        <f>(H35/H40)</f>
        <v>3.4482758620689655E-2</v>
      </c>
      <c r="I41" s="66">
        <f t="shared" si="15"/>
        <v>3.4482758620689655E-2</v>
      </c>
      <c r="J41" s="66">
        <f t="shared" si="15"/>
        <v>6.8965517241379309E-2</v>
      </c>
      <c r="K41" s="73">
        <f t="shared" si="15"/>
        <v>3.4482758620689655E-2</v>
      </c>
      <c r="L41" s="73">
        <f t="shared" si="15"/>
        <v>0.10344827586206896</v>
      </c>
      <c r="M41" s="73">
        <f t="shared" si="15"/>
        <v>0.10344827586206896</v>
      </c>
      <c r="N41" s="73">
        <f t="shared" si="15"/>
        <v>0.41379310344827586</v>
      </c>
      <c r="O41" s="73">
        <f t="shared" si="15"/>
        <v>0.13793103448275862</v>
      </c>
      <c r="P41" s="71">
        <f t="shared" si="15"/>
        <v>0.10344827586206896</v>
      </c>
      <c r="Q41" s="71">
        <f t="shared" si="15"/>
        <v>6.8965517241379309E-2</v>
      </c>
      <c r="R41" s="71">
        <f t="shared" si="15"/>
        <v>0.17241379310344829</v>
      </c>
    </row>
    <row r="42" spans="2:28" x14ac:dyDescent="0.25">
      <c r="C42" s="2" t="s">
        <v>126</v>
      </c>
      <c r="D42" s="66">
        <f>D36/D40</f>
        <v>0</v>
      </c>
      <c r="E42" s="66">
        <f t="shared" ref="E42:R42" si="16">E36/E40</f>
        <v>0.41379310344827586</v>
      </c>
      <c r="F42" s="66">
        <f t="shared" si="16"/>
        <v>0.13793103448275862</v>
      </c>
      <c r="G42" s="66">
        <f t="shared" si="16"/>
        <v>6.8965517241379309E-2</v>
      </c>
      <c r="H42" s="66">
        <f t="shared" si="16"/>
        <v>0.2413793103448276</v>
      </c>
      <c r="I42" s="66">
        <f t="shared" si="16"/>
        <v>0.17241379310344829</v>
      </c>
      <c r="J42" s="66">
        <f t="shared" si="16"/>
        <v>0.2413793103448276</v>
      </c>
      <c r="K42" s="73">
        <f t="shared" si="16"/>
        <v>0.17241379310344829</v>
      </c>
      <c r="L42" s="73">
        <f t="shared" si="16"/>
        <v>0.2413793103448276</v>
      </c>
      <c r="M42" s="73">
        <f t="shared" si="16"/>
        <v>0.31034482758620691</v>
      </c>
      <c r="N42" s="73">
        <f t="shared" si="16"/>
        <v>0.10344827586206896</v>
      </c>
      <c r="O42" s="73">
        <f t="shared" si="16"/>
        <v>0.31034482758620691</v>
      </c>
      <c r="P42" s="71">
        <f t="shared" si="16"/>
        <v>0.31034482758620691</v>
      </c>
      <c r="Q42" s="71">
        <f t="shared" si="16"/>
        <v>0.13793103448275862</v>
      </c>
      <c r="R42" s="71">
        <f t="shared" si="16"/>
        <v>0.10344827586206896</v>
      </c>
    </row>
    <row r="43" spans="2:28" x14ac:dyDescent="0.25">
      <c r="C43" s="2" t="s">
        <v>127</v>
      </c>
      <c r="D43" s="66">
        <f>D37/D40</f>
        <v>0.37931034482758619</v>
      </c>
      <c r="E43" s="66">
        <f t="shared" ref="E43:R43" si="17">E37/E40</f>
        <v>0.20689655172413793</v>
      </c>
      <c r="F43" s="66">
        <f t="shared" si="17"/>
        <v>0.2413793103448276</v>
      </c>
      <c r="G43" s="66">
        <f t="shared" si="17"/>
        <v>0.13793103448275862</v>
      </c>
      <c r="H43" s="66">
        <f t="shared" si="17"/>
        <v>0.31034482758620691</v>
      </c>
      <c r="I43" s="66">
        <f t="shared" si="17"/>
        <v>0.31034482758620691</v>
      </c>
      <c r="J43" s="66">
        <f t="shared" si="17"/>
        <v>0.10344827586206896</v>
      </c>
      <c r="K43" s="73">
        <f t="shared" si="17"/>
        <v>0.31034482758620691</v>
      </c>
      <c r="L43" s="73">
        <f t="shared" si="17"/>
        <v>0.20689655172413793</v>
      </c>
      <c r="M43" s="73">
        <f t="shared" si="17"/>
        <v>0.20689655172413793</v>
      </c>
      <c r="N43" s="73">
        <f t="shared" si="17"/>
        <v>6.8965517241379309E-2</v>
      </c>
      <c r="O43" s="73">
        <f t="shared" si="17"/>
        <v>0.17241379310344829</v>
      </c>
      <c r="P43" s="71">
        <f t="shared" si="17"/>
        <v>0.10344827586206896</v>
      </c>
      <c r="Q43" s="71">
        <f t="shared" si="17"/>
        <v>6.8965517241379309E-2</v>
      </c>
      <c r="R43" s="71">
        <f t="shared" si="17"/>
        <v>0.10344827586206896</v>
      </c>
    </row>
    <row r="44" spans="2:28" x14ac:dyDescent="0.25">
      <c r="C44" s="2" t="s">
        <v>128</v>
      </c>
      <c r="D44" s="66">
        <f>D38/D40</f>
        <v>0.58620689655172409</v>
      </c>
      <c r="E44" s="66">
        <f t="shared" ref="E44:R44" si="18">E38/E40</f>
        <v>0.34482758620689657</v>
      </c>
      <c r="F44" s="66">
        <f t="shared" si="18"/>
        <v>0.51724137931034486</v>
      </c>
      <c r="G44" s="66">
        <f t="shared" si="18"/>
        <v>0.58620689655172409</v>
      </c>
      <c r="H44" s="66">
        <f t="shared" si="18"/>
        <v>0.41379310344827586</v>
      </c>
      <c r="I44" s="66">
        <f t="shared" si="18"/>
        <v>0.48275862068965519</v>
      </c>
      <c r="J44" s="66">
        <f t="shared" si="18"/>
        <v>0.48275862068965519</v>
      </c>
      <c r="K44" s="73">
        <f t="shared" si="18"/>
        <v>0.44827586206896552</v>
      </c>
      <c r="L44" s="73">
        <f t="shared" si="18"/>
        <v>0.41379310344827586</v>
      </c>
      <c r="M44" s="73">
        <f t="shared" si="18"/>
        <v>0.34482758620689657</v>
      </c>
      <c r="N44" s="73">
        <f t="shared" si="18"/>
        <v>0.37931034482758619</v>
      </c>
      <c r="O44" s="73">
        <f t="shared" si="18"/>
        <v>0.34482758620689657</v>
      </c>
      <c r="P44" s="71">
        <f t="shared" si="18"/>
        <v>0.44827586206896552</v>
      </c>
      <c r="Q44" s="71">
        <f t="shared" si="18"/>
        <v>0.65517241379310343</v>
      </c>
      <c r="R44" s="71">
        <f t="shared" si="18"/>
        <v>0.58620689655172409</v>
      </c>
    </row>
    <row r="45" spans="2:28" x14ac:dyDescent="0.25">
      <c r="C45" s="2" t="s">
        <v>129</v>
      </c>
      <c r="D45" s="66">
        <f>D39/D40</f>
        <v>3.4482758620689655E-2</v>
      </c>
      <c r="E45" s="66">
        <f t="shared" ref="E45:R45" si="19">E39/E40</f>
        <v>0</v>
      </c>
      <c r="F45" s="66">
        <f t="shared" si="19"/>
        <v>0</v>
      </c>
      <c r="G45" s="66">
        <f t="shared" si="19"/>
        <v>6.8965517241379309E-2</v>
      </c>
      <c r="H45" s="66">
        <f t="shared" si="19"/>
        <v>0</v>
      </c>
      <c r="I45" s="66">
        <f t="shared" si="19"/>
        <v>0</v>
      </c>
      <c r="J45" s="66">
        <f t="shared" si="19"/>
        <v>0.10344827586206896</v>
      </c>
      <c r="K45" s="73">
        <f t="shared" si="19"/>
        <v>3.4482758620689655E-2</v>
      </c>
      <c r="L45" s="73">
        <f t="shared" si="19"/>
        <v>3.4482758620689655E-2</v>
      </c>
      <c r="M45" s="73">
        <f t="shared" si="19"/>
        <v>3.4482758620689655E-2</v>
      </c>
      <c r="N45" s="73">
        <f t="shared" si="19"/>
        <v>3.4482758620689655E-2</v>
      </c>
      <c r="O45" s="73">
        <f t="shared" si="19"/>
        <v>3.4482758620689655E-2</v>
      </c>
      <c r="P45" s="71">
        <f t="shared" si="19"/>
        <v>3.4482758620689655E-2</v>
      </c>
      <c r="Q45" s="71">
        <f t="shared" si="19"/>
        <v>6.8965517241379309E-2</v>
      </c>
      <c r="R45" s="71">
        <f t="shared" si="19"/>
        <v>3.4482758620689655E-2</v>
      </c>
    </row>
    <row r="46" spans="2:28" x14ac:dyDescent="0.25">
      <c r="C46" s="2" t="s">
        <v>130</v>
      </c>
      <c r="D46" s="54">
        <f>SUM(D41:D45)</f>
        <v>0.99999999999999989</v>
      </c>
      <c r="E46" s="54">
        <f t="shared" ref="E46:R46" si="20">SUM(E41:E45)</f>
        <v>1</v>
      </c>
      <c r="F46" s="54">
        <f t="shared" si="20"/>
        <v>1</v>
      </c>
      <c r="G46" s="54">
        <f t="shared" si="20"/>
        <v>1</v>
      </c>
      <c r="H46" s="54">
        <f t="shared" si="20"/>
        <v>1</v>
      </c>
      <c r="I46" s="54">
        <f t="shared" si="20"/>
        <v>1</v>
      </c>
      <c r="J46" s="54">
        <f t="shared" si="20"/>
        <v>1</v>
      </c>
      <c r="K46" s="55">
        <f t="shared" si="20"/>
        <v>1</v>
      </c>
      <c r="L46" s="55">
        <f t="shared" si="20"/>
        <v>0.99999999999999989</v>
      </c>
      <c r="M46" s="55">
        <f t="shared" si="20"/>
        <v>1</v>
      </c>
      <c r="N46" s="55">
        <f t="shared" si="20"/>
        <v>1</v>
      </c>
      <c r="O46" s="55">
        <f t="shared" si="20"/>
        <v>1</v>
      </c>
      <c r="P46" s="52">
        <f t="shared" si="20"/>
        <v>1</v>
      </c>
      <c r="Q46" s="52">
        <f t="shared" si="20"/>
        <v>1</v>
      </c>
      <c r="R46" s="52">
        <f t="shared" si="20"/>
        <v>0.99999999999999989</v>
      </c>
    </row>
    <row r="47" spans="2:28" x14ac:dyDescent="0.25">
      <c r="C47" s="2" t="s">
        <v>161</v>
      </c>
      <c r="D47" s="67">
        <f>SUM(D42:D44)</f>
        <v>0.96551724137931028</v>
      </c>
      <c r="E47" s="67">
        <f t="shared" ref="E47:R47" si="21">SUM(E42:E44)</f>
        <v>0.96551724137931039</v>
      </c>
      <c r="F47" s="67">
        <f t="shared" si="21"/>
        <v>0.89655172413793105</v>
      </c>
      <c r="G47" s="67">
        <f t="shared" si="21"/>
        <v>0.79310344827586199</v>
      </c>
      <c r="H47" s="67">
        <f t="shared" si="21"/>
        <v>0.96551724137931028</v>
      </c>
      <c r="I47" s="67">
        <f t="shared" si="21"/>
        <v>0.96551724137931039</v>
      </c>
      <c r="J47" s="67">
        <f t="shared" si="21"/>
        <v>0.82758620689655182</v>
      </c>
      <c r="K47" s="74">
        <f t="shared" si="21"/>
        <v>0.93103448275862077</v>
      </c>
      <c r="L47" s="74">
        <f t="shared" si="21"/>
        <v>0.86206896551724133</v>
      </c>
      <c r="M47" s="74">
        <f t="shared" si="21"/>
        <v>0.86206896551724144</v>
      </c>
      <c r="N47" s="74">
        <f t="shared" si="21"/>
        <v>0.55172413793103448</v>
      </c>
      <c r="O47" s="74">
        <f t="shared" si="21"/>
        <v>0.82758620689655182</v>
      </c>
      <c r="P47" s="72">
        <f t="shared" si="21"/>
        <v>0.86206896551724133</v>
      </c>
      <c r="Q47" s="72">
        <f t="shared" si="21"/>
        <v>0.86206896551724133</v>
      </c>
      <c r="R47" s="72">
        <f t="shared" si="21"/>
        <v>0.79310344827586199</v>
      </c>
    </row>
    <row r="48" spans="2:28" x14ac:dyDescent="0.25">
      <c r="C48" s="2" t="s">
        <v>162</v>
      </c>
      <c r="D48" s="129">
        <f>AVERAGE(D47:J47)</f>
        <v>0.91133004926108374</v>
      </c>
      <c r="E48" s="130"/>
      <c r="F48" s="130"/>
      <c r="G48" s="130"/>
      <c r="H48" s="130"/>
      <c r="I48" s="130"/>
      <c r="J48" s="130"/>
      <c r="K48" s="131">
        <f>AVERAGE(K47:O47)</f>
        <v>0.80689655172413788</v>
      </c>
      <c r="L48" s="132"/>
      <c r="M48" s="132"/>
      <c r="N48" s="132"/>
      <c r="O48" s="132"/>
      <c r="P48" s="127">
        <f>AVERAGE(P47:R47)</f>
        <v>0.83908045977011492</v>
      </c>
      <c r="Q48" s="128"/>
      <c r="R48" s="128"/>
      <c r="S48" s="65"/>
    </row>
    <row r="49" spans="3:19" x14ac:dyDescent="0.25">
      <c r="C49" s="2" t="s">
        <v>125</v>
      </c>
      <c r="D49" s="129">
        <f>AVERAGE(D41:J41)</f>
        <v>5.9113300492610842E-2</v>
      </c>
      <c r="E49" s="130"/>
      <c r="F49" s="130"/>
      <c r="G49" s="130"/>
      <c r="H49" s="130"/>
      <c r="I49" s="130"/>
      <c r="J49" s="130"/>
      <c r="K49" s="131">
        <f>AVERAGE(K41:O41)</f>
        <v>0.15862068965517243</v>
      </c>
      <c r="L49" s="132"/>
      <c r="M49" s="132"/>
      <c r="N49" s="132"/>
      <c r="O49" s="132"/>
      <c r="P49" s="127">
        <f>AVERAGE(P41:R41)</f>
        <v>0.1149425287356322</v>
      </c>
      <c r="Q49" s="128"/>
      <c r="R49" s="128"/>
      <c r="S49" s="65"/>
    </row>
    <row r="50" spans="3:19" x14ac:dyDescent="0.25">
      <c r="C50" s="2" t="s">
        <v>126</v>
      </c>
      <c r="D50" s="129">
        <f>AVERAGE(D42:J42)</f>
        <v>0.18226600985221678</v>
      </c>
      <c r="E50" s="130"/>
      <c r="F50" s="130"/>
      <c r="G50" s="130"/>
      <c r="H50" s="130"/>
      <c r="I50" s="130"/>
      <c r="J50" s="130"/>
      <c r="K50" s="131">
        <f>AVERAGE(K42:O42)</f>
        <v>0.22758620689655173</v>
      </c>
      <c r="L50" s="132"/>
      <c r="M50" s="132"/>
      <c r="N50" s="132"/>
      <c r="O50" s="132"/>
      <c r="P50" s="127">
        <f>AVERAGE(P42:R42)</f>
        <v>0.18390804597701149</v>
      </c>
      <c r="Q50" s="128"/>
      <c r="R50" s="128"/>
    </row>
    <row r="51" spans="3:19" x14ac:dyDescent="0.25">
      <c r="C51" s="2" t="s">
        <v>127</v>
      </c>
      <c r="D51" s="129">
        <f>AVERAGE(D43:J43)</f>
        <v>0.24137931034482757</v>
      </c>
      <c r="E51" s="130"/>
      <c r="F51" s="130"/>
      <c r="G51" s="130"/>
      <c r="H51" s="130"/>
      <c r="I51" s="130"/>
      <c r="J51" s="130"/>
      <c r="K51" s="131">
        <f>AVERAGE(K43:O43)</f>
        <v>0.19310344827586207</v>
      </c>
      <c r="L51" s="132"/>
      <c r="M51" s="132"/>
      <c r="N51" s="132"/>
      <c r="O51" s="132"/>
      <c r="P51" s="127">
        <f>AVERAGE(P43:R43)</f>
        <v>9.1954022988505746E-2</v>
      </c>
      <c r="Q51" s="128"/>
      <c r="R51" s="128"/>
    </row>
    <row r="52" spans="3:19" x14ac:dyDescent="0.25">
      <c r="C52" s="2" t="s">
        <v>128</v>
      </c>
      <c r="D52" s="129">
        <f>AVERAGE(D44:J44)</f>
        <v>0.48768472906403942</v>
      </c>
      <c r="E52" s="130"/>
      <c r="F52" s="130"/>
      <c r="G52" s="130"/>
      <c r="H52" s="130"/>
      <c r="I52" s="130"/>
      <c r="J52" s="130"/>
      <c r="K52" s="131">
        <f>AVERAGE(K44:O44)</f>
        <v>0.38620689655172413</v>
      </c>
      <c r="L52" s="132"/>
      <c r="M52" s="132"/>
      <c r="N52" s="132"/>
      <c r="O52" s="132"/>
      <c r="P52" s="127">
        <f>AVERAGE(P44:R44)</f>
        <v>0.56321839080459768</v>
      </c>
      <c r="Q52" s="128"/>
      <c r="R52" s="128"/>
    </row>
    <row r="53" spans="3:19" x14ac:dyDescent="0.25">
      <c r="C53" s="2" t="s">
        <v>129</v>
      </c>
      <c r="D53" s="129">
        <f>AVERAGE(D45:J45)</f>
        <v>2.9556650246305417E-2</v>
      </c>
      <c r="E53" s="130"/>
      <c r="F53" s="130"/>
      <c r="G53" s="130"/>
      <c r="H53" s="130"/>
      <c r="I53" s="130"/>
      <c r="J53" s="130"/>
      <c r="K53" s="131">
        <f>AVERAGE(K45:O45)</f>
        <v>3.4482758620689655E-2</v>
      </c>
      <c r="L53" s="132"/>
      <c r="M53" s="132"/>
      <c r="N53" s="132"/>
      <c r="O53" s="132"/>
      <c r="P53" s="127">
        <f>AVERAGE(P45:R45)</f>
        <v>4.5977011494252873E-2</v>
      </c>
      <c r="Q53" s="128"/>
      <c r="R53" s="128"/>
    </row>
    <row r="54" spans="3:19" x14ac:dyDescent="0.25">
      <c r="G54" s="65">
        <f>SUM(D48,D49,D53)</f>
        <v>1</v>
      </c>
      <c r="M54" s="65">
        <f>SUM(K53,K48:O49)</f>
        <v>0.99999999999999989</v>
      </c>
      <c r="Q54" s="65">
        <f>SUM(P48:R49,P53)</f>
        <v>1</v>
      </c>
    </row>
  </sheetData>
  <mergeCells count="26">
    <mergeCell ref="K48:O48"/>
    <mergeCell ref="P48:R48"/>
    <mergeCell ref="S2:X3"/>
    <mergeCell ref="D2:R2"/>
    <mergeCell ref="D3:J3"/>
    <mergeCell ref="K3:O3"/>
    <mergeCell ref="P3:R3"/>
    <mergeCell ref="B2:B3"/>
    <mergeCell ref="C2:C3"/>
    <mergeCell ref="B35:B39"/>
    <mergeCell ref="D49:J49"/>
    <mergeCell ref="D50:J50"/>
    <mergeCell ref="D48:J48"/>
    <mergeCell ref="D51:J51"/>
    <mergeCell ref="D52:J52"/>
    <mergeCell ref="D53:J53"/>
    <mergeCell ref="K49:O49"/>
    <mergeCell ref="K50:O50"/>
    <mergeCell ref="K51:O51"/>
    <mergeCell ref="K52:O52"/>
    <mergeCell ref="K53:O53"/>
    <mergeCell ref="P49:R49"/>
    <mergeCell ref="P50:R50"/>
    <mergeCell ref="P51:R51"/>
    <mergeCell ref="P52:R52"/>
    <mergeCell ref="P53:R53"/>
  </mergeCells>
  <conditionalFormatting sqref="D5:R34">
    <cfRule type="cellIs" dxfId="401" priority="1" operator="equal">
      <formula>"PK"</formula>
    </cfRule>
    <cfRule type="cellIs" dxfId="400" priority="2" operator="equal">
      <formula>"TPK"</formula>
    </cfRule>
    <cfRule type="cellIs" dxfId="399" priority="3" operator="equal">
      <formula>"MK 2"</formula>
    </cfRule>
    <cfRule type="cellIs" dxfId="398" priority="4" operator="equal">
      <formula>"MK 1"</formula>
    </cfRule>
    <cfRule type="cellIs" dxfId="397" priority="5" operator="equal">
      <formula>"MK 3"</formula>
    </cfRule>
    <cfRule type="cellIs" dxfId="396" priority="6" operator="equal">
      <formula>"MK 3"</formula>
    </cfRule>
    <cfRule type="cellIs" dxfId="395" priority="7" operator="equal">
      <formula>"MK 3"</formula>
    </cfRule>
  </conditionalFormatting>
  <pageMargins left="0.7" right="0.7" top="0.75" bottom="0.75" header="0.3" footer="0.3"/>
  <pageSetup paperSize="9" fitToWidth="0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opLeftCell="D1" zoomScale="70" zoomScaleNormal="70" workbookViewId="0">
      <selection activeCell="W4" sqref="W4:X32"/>
    </sheetView>
  </sheetViews>
  <sheetFormatPr defaultRowHeight="15" x14ac:dyDescent="0.25"/>
  <cols>
    <col min="1" max="1" width="9.140625" customWidth="1"/>
    <col min="2" max="2" width="15.140625" customWidth="1"/>
  </cols>
  <sheetData>
    <row r="1" spans="1:26" x14ac:dyDescent="0.25">
      <c r="A1" s="140" t="s">
        <v>0</v>
      </c>
      <c r="B1" s="140" t="s">
        <v>189</v>
      </c>
      <c r="C1" s="122" t="s">
        <v>4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42" t="s">
        <v>101</v>
      </c>
      <c r="S1" s="143"/>
      <c r="T1" s="143"/>
      <c r="U1" s="143"/>
      <c r="V1" s="143"/>
      <c r="W1" s="143"/>
      <c r="X1" s="143"/>
    </row>
    <row r="2" spans="1:26" x14ac:dyDescent="0.25">
      <c r="A2" s="140"/>
      <c r="B2" s="140"/>
      <c r="C2" s="125"/>
      <c r="D2" s="125"/>
      <c r="E2" s="122"/>
      <c r="F2" s="12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44"/>
      <c r="S2" s="145"/>
      <c r="T2" s="145"/>
      <c r="U2" s="145"/>
      <c r="V2" s="145"/>
      <c r="W2" s="145"/>
      <c r="X2" s="145"/>
    </row>
    <row r="3" spans="1:26" x14ac:dyDescent="0.25">
      <c r="A3" s="2"/>
      <c r="B3" s="2"/>
      <c r="C3" s="96">
        <v>1</v>
      </c>
      <c r="D3" s="96">
        <v>2</v>
      </c>
      <c r="E3" s="96">
        <v>3</v>
      </c>
      <c r="F3" s="96">
        <v>4</v>
      </c>
      <c r="G3" s="97">
        <v>5</v>
      </c>
      <c r="H3" s="97">
        <v>6</v>
      </c>
      <c r="I3" s="97">
        <v>14</v>
      </c>
      <c r="J3" s="97">
        <v>7</v>
      </c>
      <c r="K3" s="97">
        <v>8</v>
      </c>
      <c r="L3" s="97">
        <v>9</v>
      </c>
      <c r="M3" s="97">
        <v>10</v>
      </c>
      <c r="N3" s="97">
        <v>15</v>
      </c>
      <c r="O3" s="97">
        <v>11</v>
      </c>
      <c r="P3" s="97">
        <v>12</v>
      </c>
      <c r="Q3" s="97">
        <v>13</v>
      </c>
      <c r="R3" s="104" t="s">
        <v>5</v>
      </c>
      <c r="S3" s="104" t="s">
        <v>49</v>
      </c>
      <c r="T3" s="104" t="s">
        <v>7</v>
      </c>
      <c r="U3" s="104" t="s">
        <v>8</v>
      </c>
      <c r="V3" s="104" t="s">
        <v>9</v>
      </c>
      <c r="W3" s="101" t="s">
        <v>100</v>
      </c>
      <c r="X3" s="104" t="s">
        <v>124</v>
      </c>
      <c r="Z3" s="32" t="s">
        <v>147</v>
      </c>
    </row>
    <row r="4" spans="1:26" x14ac:dyDescent="0.25">
      <c r="A4" s="96">
        <v>1</v>
      </c>
      <c r="B4" s="96" t="s">
        <v>65</v>
      </c>
      <c r="C4" s="97" t="s">
        <v>5</v>
      </c>
      <c r="D4" s="97" t="s">
        <v>5</v>
      </c>
      <c r="E4" s="97" t="s">
        <v>5</v>
      </c>
      <c r="F4" s="12" t="s">
        <v>5</v>
      </c>
      <c r="G4" s="12" t="s">
        <v>5</v>
      </c>
      <c r="H4" s="8" t="s">
        <v>5</v>
      </c>
      <c r="I4" s="8" t="s">
        <v>5</v>
      </c>
      <c r="J4" s="97" t="s">
        <v>5</v>
      </c>
      <c r="K4" s="8" t="s">
        <v>49</v>
      </c>
      <c r="L4" s="12" t="s">
        <v>5</v>
      </c>
      <c r="M4" s="13" t="s">
        <v>49</v>
      </c>
      <c r="N4" s="97" t="s">
        <v>5</v>
      </c>
      <c r="O4" s="97" t="s">
        <v>5</v>
      </c>
      <c r="P4" s="13" t="s">
        <v>5</v>
      </c>
      <c r="Q4" s="97" t="s">
        <v>5</v>
      </c>
      <c r="R4" s="113">
        <f>COUNTIF(C4:Q4,"PK")</f>
        <v>13</v>
      </c>
      <c r="S4" s="113">
        <f t="shared" ref="S4:S14" si="0">COUNTIF(C4:Q4,"MK 1")</f>
        <v>2</v>
      </c>
      <c r="T4" s="113">
        <f t="shared" ref="T4:T32" si="1">COUNTIF(C4:Q4,"MK 2")</f>
        <v>0</v>
      </c>
      <c r="U4" s="113">
        <f t="shared" ref="U4:U32" si="2">COUNTIF(C4:Q4,"MK 3")</f>
        <v>0</v>
      </c>
      <c r="V4" s="113">
        <f t="shared" ref="V4:V32" si="3">COUNTIF(C4:Q4,"TPK")</f>
        <v>0</v>
      </c>
      <c r="W4" s="115">
        <f>(S4+T4+U4)/15</f>
        <v>0.13333333333333333</v>
      </c>
      <c r="X4" s="115">
        <f>R4/15</f>
        <v>0.8666666666666667</v>
      </c>
      <c r="Y4">
        <f>SUM(R4:V4)</f>
        <v>15</v>
      </c>
      <c r="Z4">
        <v>87</v>
      </c>
    </row>
    <row r="5" spans="1:26" x14ac:dyDescent="0.25">
      <c r="A5" s="96">
        <v>2</v>
      </c>
      <c r="B5" s="96" t="s">
        <v>66</v>
      </c>
      <c r="C5" s="12" t="s">
        <v>7</v>
      </c>
      <c r="D5" s="12" t="s">
        <v>7</v>
      </c>
      <c r="E5" s="97" t="s">
        <v>5</v>
      </c>
      <c r="F5" s="12" t="s">
        <v>5</v>
      </c>
      <c r="G5" s="13" t="s">
        <v>8</v>
      </c>
      <c r="H5" s="8" t="s">
        <v>49</v>
      </c>
      <c r="I5" s="13" t="s">
        <v>5</v>
      </c>
      <c r="J5" s="8" t="s">
        <v>49</v>
      </c>
      <c r="K5" s="8" t="s">
        <v>49</v>
      </c>
      <c r="L5" s="12" t="s">
        <v>7</v>
      </c>
      <c r="M5" s="13" t="s">
        <v>8</v>
      </c>
      <c r="N5" s="13" t="s">
        <v>7</v>
      </c>
      <c r="O5" s="8" t="s">
        <v>49</v>
      </c>
      <c r="P5" s="13" t="s">
        <v>49</v>
      </c>
      <c r="Q5" s="13" t="s">
        <v>8</v>
      </c>
      <c r="R5" s="113">
        <f t="shared" ref="R5" si="4">COUNTIF(C5:Q5,"PK")</f>
        <v>3</v>
      </c>
      <c r="S5" s="113">
        <f t="shared" si="0"/>
        <v>5</v>
      </c>
      <c r="T5" s="113">
        <f t="shared" si="1"/>
        <v>4</v>
      </c>
      <c r="U5" s="113">
        <f t="shared" si="2"/>
        <v>3</v>
      </c>
      <c r="V5" s="113">
        <f t="shared" si="3"/>
        <v>0</v>
      </c>
      <c r="W5" s="115">
        <f t="shared" ref="W5:W32" si="5">(S5+T5+U5)/15</f>
        <v>0.8</v>
      </c>
      <c r="X5" s="115">
        <f t="shared" ref="X5:X33" si="6">R5/15</f>
        <v>0.2</v>
      </c>
      <c r="Y5">
        <f t="shared" ref="Y5:Y32" si="7">SUM(R5:V5)</f>
        <v>15</v>
      </c>
      <c r="Z5">
        <v>20</v>
      </c>
    </row>
    <row r="6" spans="1:26" x14ac:dyDescent="0.25">
      <c r="A6" s="49">
        <v>3</v>
      </c>
      <c r="B6" s="49" t="s">
        <v>67</v>
      </c>
      <c r="C6" s="49" t="s">
        <v>5</v>
      </c>
      <c r="D6" s="49" t="s">
        <v>5</v>
      </c>
      <c r="E6" s="49" t="s">
        <v>5</v>
      </c>
      <c r="F6" s="49" t="s">
        <v>5</v>
      </c>
      <c r="G6" s="49" t="s">
        <v>5</v>
      </c>
      <c r="H6" s="49" t="s">
        <v>5</v>
      </c>
      <c r="I6" s="49" t="s">
        <v>5</v>
      </c>
      <c r="J6" s="49" t="s">
        <v>5</v>
      </c>
      <c r="K6" s="49" t="s">
        <v>5</v>
      </c>
      <c r="L6" s="49" t="s">
        <v>5</v>
      </c>
      <c r="M6" s="49" t="s">
        <v>5</v>
      </c>
      <c r="N6" s="49" t="s">
        <v>5</v>
      </c>
      <c r="O6" s="49" t="s">
        <v>5</v>
      </c>
      <c r="P6" s="49" t="s">
        <v>5</v>
      </c>
      <c r="Q6" s="49" t="s">
        <v>5</v>
      </c>
      <c r="R6" s="114">
        <f t="shared" ref="R6:R18" si="8">COUNTIF(C6:Q6,"PK")</f>
        <v>15</v>
      </c>
      <c r="S6" s="114">
        <f t="shared" si="0"/>
        <v>0</v>
      </c>
      <c r="T6" s="114">
        <f t="shared" si="1"/>
        <v>0</v>
      </c>
      <c r="U6" s="114">
        <f t="shared" si="2"/>
        <v>0</v>
      </c>
      <c r="V6" s="114">
        <f t="shared" si="3"/>
        <v>0</v>
      </c>
      <c r="W6" s="116">
        <f t="shared" si="5"/>
        <v>0</v>
      </c>
      <c r="X6" s="116">
        <f t="shared" si="6"/>
        <v>1</v>
      </c>
      <c r="Y6">
        <f t="shared" si="7"/>
        <v>15</v>
      </c>
      <c r="Z6">
        <v>100</v>
      </c>
    </row>
    <row r="7" spans="1:26" x14ac:dyDescent="0.25">
      <c r="A7" s="96">
        <v>4</v>
      </c>
      <c r="B7" s="96" t="s">
        <v>68</v>
      </c>
      <c r="C7" s="97" t="s">
        <v>5</v>
      </c>
      <c r="D7" s="97" t="s">
        <v>5</v>
      </c>
      <c r="E7" s="97" t="s">
        <v>5</v>
      </c>
      <c r="F7" s="97" t="s">
        <v>5</v>
      </c>
      <c r="G7" s="13" t="s">
        <v>7</v>
      </c>
      <c r="H7" s="12" t="s">
        <v>5</v>
      </c>
      <c r="I7" s="97" t="s">
        <v>5</v>
      </c>
      <c r="J7" s="97" t="s">
        <v>49</v>
      </c>
      <c r="K7" s="97" t="s">
        <v>5</v>
      </c>
      <c r="L7" s="12" t="s">
        <v>5</v>
      </c>
      <c r="M7" s="97" t="s">
        <v>5</v>
      </c>
      <c r="N7" s="97" t="s">
        <v>5</v>
      </c>
      <c r="O7" s="97" t="s">
        <v>5</v>
      </c>
      <c r="P7" s="97" t="s">
        <v>5</v>
      </c>
      <c r="Q7" s="97" t="s">
        <v>5</v>
      </c>
      <c r="R7" s="113">
        <f t="shared" si="8"/>
        <v>13</v>
      </c>
      <c r="S7" s="113">
        <f t="shared" si="0"/>
        <v>1</v>
      </c>
      <c r="T7" s="113">
        <f t="shared" si="1"/>
        <v>1</v>
      </c>
      <c r="U7" s="113">
        <f t="shared" si="2"/>
        <v>0</v>
      </c>
      <c r="V7" s="113">
        <f t="shared" si="3"/>
        <v>0</v>
      </c>
      <c r="W7" s="115">
        <f t="shared" si="5"/>
        <v>0.13333333333333333</v>
      </c>
      <c r="X7" s="115">
        <f t="shared" si="6"/>
        <v>0.8666666666666667</v>
      </c>
      <c r="Y7">
        <f t="shared" si="7"/>
        <v>15</v>
      </c>
      <c r="Z7">
        <v>87</v>
      </c>
    </row>
    <row r="8" spans="1:26" x14ac:dyDescent="0.25">
      <c r="A8" s="96">
        <v>5</v>
      </c>
      <c r="B8" s="96" t="s">
        <v>69</v>
      </c>
      <c r="C8" s="12" t="s">
        <v>7</v>
      </c>
      <c r="D8" s="8" t="s">
        <v>49</v>
      </c>
      <c r="E8" s="97" t="s">
        <v>5</v>
      </c>
      <c r="F8" s="97" t="s">
        <v>5</v>
      </c>
      <c r="G8" s="12" t="s">
        <v>7</v>
      </c>
      <c r="H8" s="12" t="s">
        <v>7</v>
      </c>
      <c r="I8" s="13" t="s">
        <v>5</v>
      </c>
      <c r="J8" s="13" t="s">
        <v>5</v>
      </c>
      <c r="K8" s="13" t="s">
        <v>5</v>
      </c>
      <c r="L8" s="13" t="s">
        <v>5</v>
      </c>
      <c r="M8" s="13" t="s">
        <v>5</v>
      </c>
      <c r="N8" s="13" t="s">
        <v>5</v>
      </c>
      <c r="O8" s="13" t="s">
        <v>5</v>
      </c>
      <c r="P8" s="13" t="s">
        <v>5</v>
      </c>
      <c r="Q8" s="13" t="s">
        <v>5</v>
      </c>
      <c r="R8" s="113">
        <f t="shared" si="8"/>
        <v>11</v>
      </c>
      <c r="S8" s="113">
        <f t="shared" si="0"/>
        <v>1</v>
      </c>
      <c r="T8" s="113">
        <f t="shared" si="1"/>
        <v>3</v>
      </c>
      <c r="U8" s="113">
        <f t="shared" si="2"/>
        <v>0</v>
      </c>
      <c r="V8" s="113">
        <f t="shared" si="3"/>
        <v>0</v>
      </c>
      <c r="W8" s="115">
        <f t="shared" si="5"/>
        <v>0.26666666666666666</v>
      </c>
      <c r="X8" s="115">
        <f t="shared" si="6"/>
        <v>0.73333333333333328</v>
      </c>
      <c r="Y8">
        <f t="shared" si="7"/>
        <v>15</v>
      </c>
      <c r="Z8">
        <v>73</v>
      </c>
    </row>
    <row r="9" spans="1:26" x14ac:dyDescent="0.25">
      <c r="A9" s="49">
        <v>6</v>
      </c>
      <c r="B9" s="49" t="s">
        <v>70</v>
      </c>
      <c r="C9" s="49" t="s">
        <v>5</v>
      </c>
      <c r="D9" s="49" t="s">
        <v>5</v>
      </c>
      <c r="E9" s="49" t="s">
        <v>5</v>
      </c>
      <c r="F9" s="49" t="s">
        <v>5</v>
      </c>
      <c r="G9" s="49" t="s">
        <v>5</v>
      </c>
      <c r="H9" s="49" t="s">
        <v>5</v>
      </c>
      <c r="I9" s="49" t="s">
        <v>5</v>
      </c>
      <c r="J9" s="49" t="s">
        <v>5</v>
      </c>
      <c r="K9" s="49" t="s">
        <v>5</v>
      </c>
      <c r="L9" s="49" t="s">
        <v>5</v>
      </c>
      <c r="M9" s="49" t="s">
        <v>5</v>
      </c>
      <c r="N9" s="49" t="s">
        <v>5</v>
      </c>
      <c r="O9" s="49" t="s">
        <v>5</v>
      </c>
      <c r="P9" s="49" t="s">
        <v>5</v>
      </c>
      <c r="Q9" s="49" t="s">
        <v>5</v>
      </c>
      <c r="R9" s="114">
        <f t="shared" si="8"/>
        <v>15</v>
      </c>
      <c r="S9" s="114">
        <f t="shared" si="0"/>
        <v>0</v>
      </c>
      <c r="T9" s="114">
        <f t="shared" si="1"/>
        <v>0</v>
      </c>
      <c r="U9" s="114">
        <f t="shared" si="2"/>
        <v>0</v>
      </c>
      <c r="V9" s="114">
        <f t="shared" si="3"/>
        <v>0</v>
      </c>
      <c r="W9" s="116">
        <f t="shared" si="5"/>
        <v>0</v>
      </c>
      <c r="X9" s="116">
        <f t="shared" si="6"/>
        <v>1</v>
      </c>
      <c r="Y9">
        <f t="shared" si="7"/>
        <v>15</v>
      </c>
      <c r="Z9">
        <v>100</v>
      </c>
    </row>
    <row r="10" spans="1:26" x14ac:dyDescent="0.25">
      <c r="A10" s="96">
        <v>7</v>
      </c>
      <c r="B10" s="96" t="s">
        <v>71</v>
      </c>
      <c r="C10" s="97" t="s">
        <v>5</v>
      </c>
      <c r="D10" s="12" t="s">
        <v>5</v>
      </c>
      <c r="E10" s="97" t="s">
        <v>5</v>
      </c>
      <c r="F10" s="13" t="s">
        <v>5</v>
      </c>
      <c r="G10" s="13" t="s">
        <v>5</v>
      </c>
      <c r="H10" s="12" t="s">
        <v>5</v>
      </c>
      <c r="I10" s="97" t="s">
        <v>5</v>
      </c>
      <c r="J10" s="12" t="s">
        <v>7</v>
      </c>
      <c r="K10" s="97" t="s">
        <v>5</v>
      </c>
      <c r="L10" s="8" t="s">
        <v>49</v>
      </c>
      <c r="M10" s="97" t="s">
        <v>5</v>
      </c>
      <c r="N10" s="13" t="s">
        <v>5</v>
      </c>
      <c r="O10" s="97" t="s">
        <v>5</v>
      </c>
      <c r="P10" s="97" t="s">
        <v>5</v>
      </c>
      <c r="Q10" s="97" t="s">
        <v>5</v>
      </c>
      <c r="R10" s="113">
        <f t="shared" si="8"/>
        <v>13</v>
      </c>
      <c r="S10" s="113">
        <f t="shared" si="0"/>
        <v>1</v>
      </c>
      <c r="T10" s="113">
        <f t="shared" si="1"/>
        <v>1</v>
      </c>
      <c r="U10" s="113">
        <f t="shared" si="2"/>
        <v>0</v>
      </c>
      <c r="V10" s="113">
        <f t="shared" si="3"/>
        <v>0</v>
      </c>
      <c r="W10" s="115">
        <f t="shared" si="5"/>
        <v>0.13333333333333333</v>
      </c>
      <c r="X10" s="115">
        <f t="shared" si="6"/>
        <v>0.8666666666666667</v>
      </c>
      <c r="Y10">
        <f t="shared" si="7"/>
        <v>15</v>
      </c>
      <c r="Z10">
        <v>87</v>
      </c>
    </row>
    <row r="11" spans="1:26" x14ac:dyDescent="0.25">
      <c r="A11" s="96">
        <v>8</v>
      </c>
      <c r="B11" s="96" t="s">
        <v>72</v>
      </c>
      <c r="C11" s="97" t="s">
        <v>5</v>
      </c>
      <c r="D11" s="97" t="s">
        <v>5</v>
      </c>
      <c r="E11" s="8" t="s">
        <v>49</v>
      </c>
      <c r="F11" s="12" t="s">
        <v>5</v>
      </c>
      <c r="G11" s="13" t="s">
        <v>5</v>
      </c>
      <c r="H11" s="13" t="s">
        <v>8</v>
      </c>
      <c r="I11" s="97" t="s">
        <v>5</v>
      </c>
      <c r="J11" s="97" t="s">
        <v>5</v>
      </c>
      <c r="K11" s="97" t="s">
        <v>5</v>
      </c>
      <c r="L11" s="12" t="s">
        <v>5</v>
      </c>
      <c r="M11" s="12" t="s">
        <v>5</v>
      </c>
      <c r="N11" s="13" t="s">
        <v>5</v>
      </c>
      <c r="O11" s="12" t="s">
        <v>5</v>
      </c>
      <c r="P11" s="12" t="s">
        <v>5</v>
      </c>
      <c r="Q11" s="12" t="s">
        <v>5</v>
      </c>
      <c r="R11" s="113">
        <f t="shared" si="8"/>
        <v>13</v>
      </c>
      <c r="S11" s="113">
        <f t="shared" si="0"/>
        <v>1</v>
      </c>
      <c r="T11" s="113">
        <f t="shared" si="1"/>
        <v>0</v>
      </c>
      <c r="U11" s="113">
        <f t="shared" si="2"/>
        <v>1</v>
      </c>
      <c r="V11" s="113">
        <f t="shared" si="3"/>
        <v>0</v>
      </c>
      <c r="W11" s="115">
        <f t="shared" si="5"/>
        <v>0.13333333333333333</v>
      </c>
      <c r="X11" s="115">
        <f t="shared" si="6"/>
        <v>0.8666666666666667</v>
      </c>
      <c r="Y11">
        <f t="shared" si="7"/>
        <v>15</v>
      </c>
      <c r="Z11">
        <v>87</v>
      </c>
    </row>
    <row r="12" spans="1:26" x14ac:dyDescent="0.25">
      <c r="A12" s="49">
        <v>9</v>
      </c>
      <c r="B12" s="49" t="s">
        <v>73</v>
      </c>
      <c r="C12" s="49" t="s">
        <v>5</v>
      </c>
      <c r="D12" s="49" t="s">
        <v>5</v>
      </c>
      <c r="E12" s="49" t="s">
        <v>5</v>
      </c>
      <c r="F12" s="49" t="s">
        <v>5</v>
      </c>
      <c r="G12" s="49" t="s">
        <v>5</v>
      </c>
      <c r="H12" s="49" t="s">
        <v>5</v>
      </c>
      <c r="I12" s="49" t="s">
        <v>5</v>
      </c>
      <c r="J12" s="49" t="s">
        <v>5</v>
      </c>
      <c r="K12" s="49" t="s">
        <v>5</v>
      </c>
      <c r="L12" s="49" t="s">
        <v>5</v>
      </c>
      <c r="M12" s="49" t="s">
        <v>5</v>
      </c>
      <c r="N12" s="49" t="s">
        <v>5</v>
      </c>
      <c r="O12" s="49" t="s">
        <v>5</v>
      </c>
      <c r="P12" s="49" t="s">
        <v>5</v>
      </c>
      <c r="Q12" s="49" t="s">
        <v>5</v>
      </c>
      <c r="R12" s="114">
        <f t="shared" si="8"/>
        <v>15</v>
      </c>
      <c r="S12" s="114">
        <f t="shared" si="0"/>
        <v>0</v>
      </c>
      <c r="T12" s="114">
        <f t="shared" si="1"/>
        <v>0</v>
      </c>
      <c r="U12" s="114">
        <f t="shared" si="2"/>
        <v>0</v>
      </c>
      <c r="V12" s="114">
        <f t="shared" si="3"/>
        <v>0</v>
      </c>
      <c r="W12" s="116">
        <f t="shared" si="5"/>
        <v>0</v>
      </c>
      <c r="X12" s="116">
        <f t="shared" si="6"/>
        <v>1</v>
      </c>
      <c r="Y12">
        <f t="shared" si="7"/>
        <v>15</v>
      </c>
      <c r="Z12">
        <v>100</v>
      </c>
    </row>
    <row r="13" spans="1:26" x14ac:dyDescent="0.25">
      <c r="A13" s="96">
        <v>10</v>
      </c>
      <c r="B13" s="96" t="s">
        <v>74</v>
      </c>
      <c r="C13" s="12" t="s">
        <v>7</v>
      </c>
      <c r="D13" s="97" t="s">
        <v>5</v>
      </c>
      <c r="E13" s="97" t="s">
        <v>5</v>
      </c>
      <c r="F13" s="12" t="s">
        <v>7</v>
      </c>
      <c r="G13" s="12" t="s">
        <v>5</v>
      </c>
      <c r="H13" s="12" t="s">
        <v>5</v>
      </c>
      <c r="I13" s="13" t="s">
        <v>5</v>
      </c>
      <c r="J13" s="12" t="s">
        <v>7</v>
      </c>
      <c r="K13" s="8" t="s">
        <v>5</v>
      </c>
      <c r="L13" s="12" t="s">
        <v>5</v>
      </c>
      <c r="M13" s="96" t="s">
        <v>5</v>
      </c>
      <c r="N13" s="13" t="s">
        <v>5</v>
      </c>
      <c r="O13" s="8" t="s">
        <v>5</v>
      </c>
      <c r="P13" s="13" t="s">
        <v>5</v>
      </c>
      <c r="Q13" s="96" t="s">
        <v>5</v>
      </c>
      <c r="R13" s="113">
        <f t="shared" si="8"/>
        <v>12</v>
      </c>
      <c r="S13" s="113">
        <f t="shared" si="0"/>
        <v>0</v>
      </c>
      <c r="T13" s="113">
        <f t="shared" si="1"/>
        <v>3</v>
      </c>
      <c r="U13" s="113">
        <f t="shared" si="2"/>
        <v>0</v>
      </c>
      <c r="V13" s="113">
        <f t="shared" si="3"/>
        <v>0</v>
      </c>
      <c r="W13" s="115">
        <f t="shared" si="5"/>
        <v>0.2</v>
      </c>
      <c r="X13" s="115">
        <f t="shared" si="6"/>
        <v>0.8</v>
      </c>
      <c r="Y13">
        <f t="shared" si="7"/>
        <v>15</v>
      </c>
      <c r="Z13">
        <v>80</v>
      </c>
    </row>
    <row r="14" spans="1:26" x14ac:dyDescent="0.25">
      <c r="A14" s="96">
        <v>11</v>
      </c>
      <c r="B14" s="96" t="s">
        <v>75</v>
      </c>
      <c r="C14" s="97" t="s">
        <v>5</v>
      </c>
      <c r="D14" s="97" t="s">
        <v>5</v>
      </c>
      <c r="E14" s="8" t="s">
        <v>49</v>
      </c>
      <c r="F14" s="12" t="s">
        <v>5</v>
      </c>
      <c r="G14" s="97" t="s">
        <v>5</v>
      </c>
      <c r="H14" s="12" t="s">
        <v>5</v>
      </c>
      <c r="I14" s="97" t="s">
        <v>5</v>
      </c>
      <c r="J14" s="12" t="s">
        <v>49</v>
      </c>
      <c r="K14" s="97" t="s">
        <v>5</v>
      </c>
      <c r="L14" s="12" t="s">
        <v>5</v>
      </c>
      <c r="M14" s="12" t="s">
        <v>5</v>
      </c>
      <c r="N14" s="13" t="s">
        <v>5</v>
      </c>
      <c r="O14" s="97" t="s">
        <v>5</v>
      </c>
      <c r="P14" s="97" t="s">
        <v>5</v>
      </c>
      <c r="Q14" s="97" t="s">
        <v>5</v>
      </c>
      <c r="R14" s="113">
        <f t="shared" si="8"/>
        <v>13</v>
      </c>
      <c r="S14" s="113">
        <f t="shared" si="0"/>
        <v>2</v>
      </c>
      <c r="T14" s="113">
        <f t="shared" si="1"/>
        <v>0</v>
      </c>
      <c r="U14" s="113">
        <f t="shared" si="2"/>
        <v>0</v>
      </c>
      <c r="V14" s="113">
        <f t="shared" si="3"/>
        <v>0</v>
      </c>
      <c r="W14" s="115">
        <f t="shared" si="5"/>
        <v>0.13333333333333333</v>
      </c>
      <c r="X14" s="115">
        <f t="shared" si="6"/>
        <v>0.8666666666666667</v>
      </c>
      <c r="Y14">
        <f t="shared" si="7"/>
        <v>15</v>
      </c>
      <c r="Z14">
        <v>87</v>
      </c>
    </row>
    <row r="15" spans="1:26" x14ac:dyDescent="0.25">
      <c r="A15" s="96">
        <v>12</v>
      </c>
      <c r="B15" s="96" t="s">
        <v>76</v>
      </c>
      <c r="C15" s="97" t="s">
        <v>5</v>
      </c>
      <c r="D15" s="97" t="s">
        <v>5</v>
      </c>
      <c r="E15" s="8" t="s">
        <v>49</v>
      </c>
      <c r="F15" s="13" t="s">
        <v>5</v>
      </c>
      <c r="G15" s="97" t="s">
        <v>5</v>
      </c>
      <c r="H15" s="97" t="s">
        <v>5</v>
      </c>
      <c r="I15" s="97" t="s">
        <v>5</v>
      </c>
      <c r="J15" s="97" t="s">
        <v>5</v>
      </c>
      <c r="K15" s="12" t="s">
        <v>5</v>
      </c>
      <c r="L15" s="8" t="s">
        <v>49</v>
      </c>
      <c r="M15" s="97" t="s">
        <v>5</v>
      </c>
      <c r="N15" s="13" t="s">
        <v>5</v>
      </c>
      <c r="O15" s="8" t="s">
        <v>49</v>
      </c>
      <c r="P15" s="97" t="s">
        <v>5</v>
      </c>
      <c r="Q15" s="97" t="s">
        <v>5</v>
      </c>
      <c r="R15" s="113">
        <f t="shared" si="8"/>
        <v>12</v>
      </c>
      <c r="S15" s="113">
        <f t="shared" ref="S15:S20" si="9">COUNTIF(C15:Q15,"MK 1")</f>
        <v>3</v>
      </c>
      <c r="T15" s="113">
        <f t="shared" si="1"/>
        <v>0</v>
      </c>
      <c r="U15" s="113">
        <f t="shared" si="2"/>
        <v>0</v>
      </c>
      <c r="V15" s="113">
        <f t="shared" si="3"/>
        <v>0</v>
      </c>
      <c r="W15" s="115">
        <f t="shared" si="5"/>
        <v>0.2</v>
      </c>
      <c r="X15" s="115">
        <f t="shared" si="6"/>
        <v>0.8</v>
      </c>
      <c r="Y15">
        <f t="shared" si="7"/>
        <v>15</v>
      </c>
      <c r="Z15">
        <v>80</v>
      </c>
    </row>
    <row r="16" spans="1:26" x14ac:dyDescent="0.25">
      <c r="A16" s="49">
        <v>13</v>
      </c>
      <c r="B16" s="49" t="s">
        <v>77</v>
      </c>
      <c r="C16" s="49" t="s">
        <v>5</v>
      </c>
      <c r="D16" s="49" t="s">
        <v>5</v>
      </c>
      <c r="E16" s="49" t="s">
        <v>5</v>
      </c>
      <c r="F16" s="49" t="s">
        <v>5</v>
      </c>
      <c r="G16" s="49" t="s">
        <v>5</v>
      </c>
      <c r="H16" s="49" t="s">
        <v>5</v>
      </c>
      <c r="I16" s="49" t="s">
        <v>5</v>
      </c>
      <c r="J16" s="49" t="s">
        <v>5</v>
      </c>
      <c r="K16" s="49" t="s">
        <v>5</v>
      </c>
      <c r="L16" s="49" t="s">
        <v>5</v>
      </c>
      <c r="M16" s="49" t="s">
        <v>5</v>
      </c>
      <c r="N16" s="49" t="s">
        <v>5</v>
      </c>
      <c r="O16" s="49" t="s">
        <v>5</v>
      </c>
      <c r="P16" s="49" t="s">
        <v>5</v>
      </c>
      <c r="Q16" s="49" t="s">
        <v>5</v>
      </c>
      <c r="R16" s="114">
        <f t="shared" si="8"/>
        <v>15</v>
      </c>
      <c r="S16" s="114">
        <f t="shared" si="9"/>
        <v>0</v>
      </c>
      <c r="T16" s="114">
        <f t="shared" si="1"/>
        <v>0</v>
      </c>
      <c r="U16" s="114">
        <f t="shared" si="2"/>
        <v>0</v>
      </c>
      <c r="V16" s="114">
        <f t="shared" si="3"/>
        <v>0</v>
      </c>
      <c r="W16" s="116">
        <f t="shared" si="5"/>
        <v>0</v>
      </c>
      <c r="X16" s="116">
        <f t="shared" si="6"/>
        <v>1</v>
      </c>
      <c r="Y16">
        <f t="shared" si="7"/>
        <v>15</v>
      </c>
      <c r="Z16">
        <v>100</v>
      </c>
    </row>
    <row r="17" spans="1:26" x14ac:dyDescent="0.25">
      <c r="A17" s="49">
        <v>14</v>
      </c>
      <c r="B17" s="49" t="s">
        <v>78</v>
      </c>
      <c r="C17" s="49" t="s">
        <v>5</v>
      </c>
      <c r="D17" s="49" t="s">
        <v>5</v>
      </c>
      <c r="E17" s="49" t="s">
        <v>5</v>
      </c>
      <c r="F17" s="49" t="s">
        <v>5</v>
      </c>
      <c r="G17" s="49" t="s">
        <v>5</v>
      </c>
      <c r="H17" s="49" t="s">
        <v>5</v>
      </c>
      <c r="I17" s="49" t="s">
        <v>5</v>
      </c>
      <c r="J17" s="49" t="s">
        <v>5</v>
      </c>
      <c r="K17" s="49" t="s">
        <v>5</v>
      </c>
      <c r="L17" s="49" t="s">
        <v>5</v>
      </c>
      <c r="M17" s="49" t="s">
        <v>5</v>
      </c>
      <c r="N17" s="49" t="s">
        <v>5</v>
      </c>
      <c r="O17" s="49" t="s">
        <v>5</v>
      </c>
      <c r="P17" s="49" t="s">
        <v>5</v>
      </c>
      <c r="Q17" s="49" t="s">
        <v>5</v>
      </c>
      <c r="R17" s="114">
        <f t="shared" si="8"/>
        <v>15</v>
      </c>
      <c r="S17" s="114">
        <f t="shared" si="9"/>
        <v>0</v>
      </c>
      <c r="T17" s="114">
        <f t="shared" si="1"/>
        <v>0</v>
      </c>
      <c r="U17" s="114">
        <f t="shared" si="2"/>
        <v>0</v>
      </c>
      <c r="V17" s="114">
        <f t="shared" si="3"/>
        <v>0</v>
      </c>
      <c r="W17" s="116">
        <f t="shared" si="5"/>
        <v>0</v>
      </c>
      <c r="X17" s="116">
        <f t="shared" si="6"/>
        <v>1</v>
      </c>
      <c r="Y17">
        <f t="shared" si="7"/>
        <v>15</v>
      </c>
      <c r="Z17">
        <v>100</v>
      </c>
    </row>
    <row r="18" spans="1:26" x14ac:dyDescent="0.25">
      <c r="A18" s="96">
        <v>15</v>
      </c>
      <c r="B18" s="96" t="s">
        <v>79</v>
      </c>
      <c r="C18" s="13" t="s">
        <v>8</v>
      </c>
      <c r="D18" s="97" t="s">
        <v>5</v>
      </c>
      <c r="E18" s="97" t="s">
        <v>5</v>
      </c>
      <c r="F18" s="12" t="s">
        <v>7</v>
      </c>
      <c r="G18" s="13" t="s">
        <v>5</v>
      </c>
      <c r="H18" s="12" t="s">
        <v>5</v>
      </c>
      <c r="I18" s="13" t="s">
        <v>5</v>
      </c>
      <c r="J18" s="97" t="s">
        <v>5</v>
      </c>
      <c r="K18" s="13" t="s">
        <v>5</v>
      </c>
      <c r="L18" s="13" t="s">
        <v>49</v>
      </c>
      <c r="M18" s="97" t="s">
        <v>5</v>
      </c>
      <c r="N18" s="12" t="s">
        <v>7</v>
      </c>
      <c r="O18" s="13" t="s">
        <v>8</v>
      </c>
      <c r="P18" s="13" t="s">
        <v>8</v>
      </c>
      <c r="Q18" s="13" t="s">
        <v>8</v>
      </c>
      <c r="R18" s="113">
        <f t="shared" si="8"/>
        <v>8</v>
      </c>
      <c r="S18" s="113">
        <f t="shared" si="9"/>
        <v>1</v>
      </c>
      <c r="T18" s="113">
        <f t="shared" si="1"/>
        <v>2</v>
      </c>
      <c r="U18" s="113">
        <f t="shared" si="2"/>
        <v>4</v>
      </c>
      <c r="V18" s="113">
        <f t="shared" si="3"/>
        <v>0</v>
      </c>
      <c r="W18" s="115">
        <f t="shared" si="5"/>
        <v>0.46666666666666667</v>
      </c>
      <c r="X18" s="115">
        <f t="shared" si="6"/>
        <v>0.53333333333333333</v>
      </c>
      <c r="Y18">
        <f t="shared" si="7"/>
        <v>15</v>
      </c>
      <c r="Z18">
        <v>53</v>
      </c>
    </row>
    <row r="19" spans="1:26" x14ac:dyDescent="0.25">
      <c r="A19" s="96">
        <v>16</v>
      </c>
      <c r="B19" s="96" t="s">
        <v>80</v>
      </c>
      <c r="C19" s="97" t="s">
        <v>5</v>
      </c>
      <c r="D19" s="97" t="s">
        <v>5</v>
      </c>
      <c r="E19" s="97" t="s">
        <v>5</v>
      </c>
      <c r="F19" s="12" t="s">
        <v>5</v>
      </c>
      <c r="G19" s="12" t="s">
        <v>5</v>
      </c>
      <c r="H19" s="97" t="s">
        <v>5</v>
      </c>
      <c r="I19" s="13" t="s">
        <v>5</v>
      </c>
      <c r="J19" s="12" t="s">
        <v>7</v>
      </c>
      <c r="K19" s="12" t="s">
        <v>49</v>
      </c>
      <c r="L19" s="97" t="s">
        <v>5</v>
      </c>
      <c r="M19" s="8" t="s">
        <v>49</v>
      </c>
      <c r="N19" s="13" t="s">
        <v>5</v>
      </c>
      <c r="O19" s="97" t="s">
        <v>5</v>
      </c>
      <c r="P19" s="13" t="s">
        <v>5</v>
      </c>
      <c r="Q19" s="13" t="s">
        <v>5</v>
      </c>
      <c r="R19" s="113">
        <f t="shared" ref="R19:R27" si="10">COUNTIF(C19:Q19,"PK")</f>
        <v>12</v>
      </c>
      <c r="S19" s="113">
        <f t="shared" si="9"/>
        <v>2</v>
      </c>
      <c r="T19" s="113">
        <f t="shared" si="1"/>
        <v>1</v>
      </c>
      <c r="U19" s="113">
        <f t="shared" si="2"/>
        <v>0</v>
      </c>
      <c r="V19" s="113">
        <f t="shared" si="3"/>
        <v>0</v>
      </c>
      <c r="W19" s="115">
        <f t="shared" si="5"/>
        <v>0.2</v>
      </c>
      <c r="X19" s="115">
        <f t="shared" si="6"/>
        <v>0.8</v>
      </c>
      <c r="Y19">
        <f t="shared" si="7"/>
        <v>15</v>
      </c>
      <c r="Z19">
        <v>80</v>
      </c>
    </row>
    <row r="20" spans="1:26" x14ac:dyDescent="0.25">
      <c r="A20" s="96">
        <v>17</v>
      </c>
      <c r="B20" s="96" t="s">
        <v>81</v>
      </c>
      <c r="C20" s="8" t="s">
        <v>5</v>
      </c>
      <c r="D20" s="8" t="s">
        <v>5</v>
      </c>
      <c r="E20" s="97" t="s">
        <v>5</v>
      </c>
      <c r="F20" s="12" t="s">
        <v>7</v>
      </c>
      <c r="G20" s="13" t="s">
        <v>5</v>
      </c>
      <c r="H20" s="8" t="s">
        <v>5</v>
      </c>
      <c r="I20" s="13" t="s">
        <v>5</v>
      </c>
      <c r="J20" s="8" t="s">
        <v>5</v>
      </c>
      <c r="K20" s="8" t="s">
        <v>5</v>
      </c>
      <c r="L20" s="8" t="s">
        <v>49</v>
      </c>
      <c r="M20" s="13" t="s">
        <v>5</v>
      </c>
      <c r="N20" s="12" t="s">
        <v>5</v>
      </c>
      <c r="O20" s="13" t="s">
        <v>5</v>
      </c>
      <c r="P20" s="13" t="s">
        <v>5</v>
      </c>
      <c r="Q20" s="13" t="s">
        <v>5</v>
      </c>
      <c r="R20" s="113">
        <f t="shared" si="10"/>
        <v>13</v>
      </c>
      <c r="S20" s="113">
        <f t="shared" si="9"/>
        <v>1</v>
      </c>
      <c r="T20" s="113">
        <f t="shared" si="1"/>
        <v>1</v>
      </c>
      <c r="U20" s="113">
        <f t="shared" si="2"/>
        <v>0</v>
      </c>
      <c r="V20" s="113">
        <f t="shared" si="3"/>
        <v>0</v>
      </c>
      <c r="W20" s="115">
        <f t="shared" si="5"/>
        <v>0.13333333333333333</v>
      </c>
      <c r="X20" s="115">
        <f t="shared" si="6"/>
        <v>0.8666666666666667</v>
      </c>
      <c r="Y20">
        <f t="shared" si="7"/>
        <v>15</v>
      </c>
      <c r="Z20">
        <v>87</v>
      </c>
    </row>
    <row r="21" spans="1:26" x14ac:dyDescent="0.25">
      <c r="A21" s="96">
        <v>18</v>
      </c>
      <c r="B21" s="96" t="s">
        <v>82</v>
      </c>
      <c r="C21" s="13" t="s">
        <v>5</v>
      </c>
      <c r="D21" s="13" t="s">
        <v>5</v>
      </c>
      <c r="E21" s="97" t="s">
        <v>5</v>
      </c>
      <c r="F21" s="12" t="s">
        <v>5</v>
      </c>
      <c r="G21" s="13" t="s">
        <v>5</v>
      </c>
      <c r="H21" s="8" t="s">
        <v>5</v>
      </c>
      <c r="I21" s="13" t="s">
        <v>5</v>
      </c>
      <c r="J21" s="97" t="s">
        <v>5</v>
      </c>
      <c r="K21" s="8" t="s">
        <v>49</v>
      </c>
      <c r="L21" s="12" t="s">
        <v>5</v>
      </c>
      <c r="M21" s="13" t="s">
        <v>8</v>
      </c>
      <c r="N21" s="12" t="s">
        <v>49</v>
      </c>
      <c r="O21" s="13" t="s">
        <v>7</v>
      </c>
      <c r="P21" s="13" t="s">
        <v>49</v>
      </c>
      <c r="Q21" s="13" t="s">
        <v>8</v>
      </c>
      <c r="R21" s="113">
        <f t="shared" si="10"/>
        <v>9</v>
      </c>
      <c r="S21" s="113">
        <f t="shared" ref="S21:S32" si="11">COUNTIF(C21:Q21,"MK 1")</f>
        <v>3</v>
      </c>
      <c r="T21" s="113">
        <f t="shared" si="1"/>
        <v>1</v>
      </c>
      <c r="U21" s="113">
        <f t="shared" si="2"/>
        <v>2</v>
      </c>
      <c r="V21" s="113">
        <f t="shared" si="3"/>
        <v>0</v>
      </c>
      <c r="W21" s="115">
        <f t="shared" si="5"/>
        <v>0.4</v>
      </c>
      <c r="X21" s="115">
        <f t="shared" si="6"/>
        <v>0.6</v>
      </c>
      <c r="Y21">
        <f t="shared" si="7"/>
        <v>15</v>
      </c>
      <c r="Z21">
        <v>60</v>
      </c>
    </row>
    <row r="22" spans="1:26" x14ac:dyDescent="0.25">
      <c r="A22" s="96">
        <v>19</v>
      </c>
      <c r="B22" s="96" t="s">
        <v>83</v>
      </c>
      <c r="C22" s="13" t="s">
        <v>5</v>
      </c>
      <c r="D22" s="13" t="s">
        <v>5</v>
      </c>
      <c r="E22" s="97" t="s">
        <v>5</v>
      </c>
      <c r="F22" s="12" t="s">
        <v>5</v>
      </c>
      <c r="G22" s="13" t="s">
        <v>5</v>
      </c>
      <c r="H22" s="8" t="s">
        <v>49</v>
      </c>
      <c r="I22" s="13" t="s">
        <v>5</v>
      </c>
      <c r="J22" s="97" t="s">
        <v>5</v>
      </c>
      <c r="K22" s="13" t="s">
        <v>5</v>
      </c>
      <c r="L22" s="12" t="s">
        <v>5</v>
      </c>
      <c r="M22" s="13" t="s">
        <v>5</v>
      </c>
      <c r="N22" s="12" t="s">
        <v>5</v>
      </c>
      <c r="O22" s="97" t="s">
        <v>5</v>
      </c>
      <c r="P22" s="13" t="s">
        <v>5</v>
      </c>
      <c r="Q22" s="8" t="s">
        <v>49</v>
      </c>
      <c r="R22" s="113">
        <f t="shared" si="10"/>
        <v>13</v>
      </c>
      <c r="S22" s="113">
        <f t="shared" si="11"/>
        <v>2</v>
      </c>
      <c r="T22" s="113">
        <f t="shared" si="1"/>
        <v>0</v>
      </c>
      <c r="U22" s="113">
        <f t="shared" si="2"/>
        <v>0</v>
      </c>
      <c r="V22" s="113">
        <f t="shared" si="3"/>
        <v>0</v>
      </c>
      <c r="W22" s="115">
        <f t="shared" si="5"/>
        <v>0.13333333333333333</v>
      </c>
      <c r="X22" s="115">
        <f t="shared" si="6"/>
        <v>0.8666666666666667</v>
      </c>
      <c r="Y22">
        <f t="shared" si="7"/>
        <v>15</v>
      </c>
      <c r="Z22">
        <v>87</v>
      </c>
    </row>
    <row r="23" spans="1:26" x14ac:dyDescent="0.25">
      <c r="A23" s="96">
        <v>20</v>
      </c>
      <c r="B23" s="96" t="s">
        <v>84</v>
      </c>
      <c r="C23" s="12" t="s">
        <v>7</v>
      </c>
      <c r="D23" s="97" t="s">
        <v>5</v>
      </c>
      <c r="E23" s="8" t="s">
        <v>49</v>
      </c>
      <c r="F23" s="13" t="s">
        <v>5</v>
      </c>
      <c r="G23" s="12" t="s">
        <v>7</v>
      </c>
      <c r="H23" s="97" t="s">
        <v>5</v>
      </c>
      <c r="I23" s="13" t="s">
        <v>5</v>
      </c>
      <c r="J23" s="97" t="s">
        <v>5</v>
      </c>
      <c r="K23" s="8" t="s">
        <v>5</v>
      </c>
      <c r="L23" s="12" t="s">
        <v>5</v>
      </c>
      <c r="M23" s="13" t="s">
        <v>5</v>
      </c>
      <c r="N23" s="12" t="s">
        <v>5</v>
      </c>
      <c r="O23" s="8" t="s">
        <v>49</v>
      </c>
      <c r="P23" s="13" t="s">
        <v>8</v>
      </c>
      <c r="Q23" s="13" t="s">
        <v>5</v>
      </c>
      <c r="R23" s="113">
        <f>COUNTIF(C23:Q23,"PK")</f>
        <v>10</v>
      </c>
      <c r="S23" s="113">
        <f t="shared" si="11"/>
        <v>2</v>
      </c>
      <c r="T23" s="113">
        <f t="shared" si="1"/>
        <v>2</v>
      </c>
      <c r="U23" s="113">
        <f t="shared" si="2"/>
        <v>1</v>
      </c>
      <c r="V23" s="113">
        <f t="shared" si="3"/>
        <v>0</v>
      </c>
      <c r="W23" s="115">
        <f t="shared" si="5"/>
        <v>0.33333333333333331</v>
      </c>
      <c r="X23" s="115">
        <f>R23/15</f>
        <v>0.66666666666666663</v>
      </c>
      <c r="Y23">
        <f t="shared" si="7"/>
        <v>15</v>
      </c>
      <c r="Z23">
        <v>87</v>
      </c>
    </row>
    <row r="24" spans="1:26" x14ac:dyDescent="0.25">
      <c r="A24" s="96">
        <v>21</v>
      </c>
      <c r="B24" s="96" t="s">
        <v>85</v>
      </c>
      <c r="C24" s="97" t="s">
        <v>5</v>
      </c>
      <c r="D24" s="97" t="s">
        <v>5</v>
      </c>
      <c r="E24" s="97" t="s">
        <v>5</v>
      </c>
      <c r="F24" s="97" t="s">
        <v>5</v>
      </c>
      <c r="G24" s="12" t="s">
        <v>5</v>
      </c>
      <c r="H24" s="8" t="s">
        <v>5</v>
      </c>
      <c r="I24" s="97" t="s">
        <v>5</v>
      </c>
      <c r="J24" s="97" t="s">
        <v>5</v>
      </c>
      <c r="K24" s="8" t="s">
        <v>49</v>
      </c>
      <c r="L24" s="12" t="s">
        <v>5</v>
      </c>
      <c r="M24" s="13" t="s">
        <v>8</v>
      </c>
      <c r="N24" s="12" t="s">
        <v>5</v>
      </c>
      <c r="O24" s="97" t="s">
        <v>5</v>
      </c>
      <c r="P24" s="13" t="s">
        <v>5</v>
      </c>
      <c r="Q24" s="97" t="s">
        <v>5</v>
      </c>
      <c r="R24" s="113">
        <f t="shared" si="10"/>
        <v>13</v>
      </c>
      <c r="S24" s="113">
        <f t="shared" si="11"/>
        <v>1</v>
      </c>
      <c r="T24" s="113">
        <f t="shared" si="1"/>
        <v>0</v>
      </c>
      <c r="U24" s="113">
        <f t="shared" si="2"/>
        <v>1</v>
      </c>
      <c r="V24" s="113">
        <f t="shared" si="3"/>
        <v>0</v>
      </c>
      <c r="W24" s="115">
        <f t="shared" si="5"/>
        <v>0.13333333333333333</v>
      </c>
      <c r="X24" s="115">
        <f t="shared" si="6"/>
        <v>0.8666666666666667</v>
      </c>
      <c r="Y24">
        <f t="shared" si="7"/>
        <v>15</v>
      </c>
      <c r="Z24">
        <v>87</v>
      </c>
    </row>
    <row r="25" spans="1:26" x14ac:dyDescent="0.25">
      <c r="A25" s="96">
        <v>22</v>
      </c>
      <c r="B25" s="96" t="s">
        <v>86</v>
      </c>
      <c r="C25" s="12" t="s">
        <v>5</v>
      </c>
      <c r="D25" s="8" t="s">
        <v>5</v>
      </c>
      <c r="E25" s="97" t="s">
        <v>5</v>
      </c>
      <c r="F25" s="12" t="s">
        <v>5</v>
      </c>
      <c r="G25" s="12" t="s">
        <v>7</v>
      </c>
      <c r="H25" s="12" t="s">
        <v>5</v>
      </c>
      <c r="I25" s="13" t="s">
        <v>5</v>
      </c>
      <c r="J25" s="13" t="s">
        <v>5</v>
      </c>
      <c r="K25" s="12" t="s">
        <v>5</v>
      </c>
      <c r="L25" s="12" t="s">
        <v>5</v>
      </c>
      <c r="M25" s="97" t="s">
        <v>5</v>
      </c>
      <c r="N25" s="13" t="s">
        <v>5</v>
      </c>
      <c r="O25" s="13" t="s">
        <v>5</v>
      </c>
      <c r="P25" s="13" t="s">
        <v>49</v>
      </c>
      <c r="Q25" s="13" t="s">
        <v>49</v>
      </c>
      <c r="R25" s="113">
        <f t="shared" si="10"/>
        <v>12</v>
      </c>
      <c r="S25" s="113">
        <f t="shared" si="11"/>
        <v>2</v>
      </c>
      <c r="T25" s="113">
        <f t="shared" si="1"/>
        <v>1</v>
      </c>
      <c r="U25" s="113">
        <f t="shared" si="2"/>
        <v>0</v>
      </c>
      <c r="V25" s="113">
        <f t="shared" si="3"/>
        <v>0</v>
      </c>
      <c r="W25" s="115">
        <f t="shared" si="5"/>
        <v>0.2</v>
      </c>
      <c r="X25" s="115">
        <f t="shared" si="6"/>
        <v>0.8</v>
      </c>
      <c r="Y25">
        <f t="shared" si="7"/>
        <v>15</v>
      </c>
      <c r="Z25">
        <v>80</v>
      </c>
    </row>
    <row r="26" spans="1:26" x14ac:dyDescent="0.25">
      <c r="A26" s="96">
        <v>23</v>
      </c>
      <c r="B26" s="96" t="s">
        <v>87</v>
      </c>
      <c r="C26" s="97" t="s">
        <v>5</v>
      </c>
      <c r="D26" s="12" t="s">
        <v>5</v>
      </c>
      <c r="E26" s="97" t="s">
        <v>5</v>
      </c>
      <c r="F26" s="13" t="s">
        <v>49</v>
      </c>
      <c r="G26" s="13" t="s">
        <v>49</v>
      </c>
      <c r="H26" s="12" t="s">
        <v>7</v>
      </c>
      <c r="I26" s="97" t="s">
        <v>5</v>
      </c>
      <c r="J26" s="12" t="s">
        <v>7</v>
      </c>
      <c r="K26" s="97" t="s">
        <v>5</v>
      </c>
      <c r="L26" s="8" t="s">
        <v>49</v>
      </c>
      <c r="M26" s="97" t="s">
        <v>5</v>
      </c>
      <c r="N26" s="97" t="s">
        <v>5</v>
      </c>
      <c r="O26" s="97" t="s">
        <v>5</v>
      </c>
      <c r="P26" s="97" t="s">
        <v>5</v>
      </c>
      <c r="Q26" s="97" t="s">
        <v>5</v>
      </c>
      <c r="R26" s="113">
        <f t="shared" si="10"/>
        <v>10</v>
      </c>
      <c r="S26" s="113">
        <f t="shared" si="11"/>
        <v>3</v>
      </c>
      <c r="T26" s="113">
        <f t="shared" si="1"/>
        <v>2</v>
      </c>
      <c r="U26" s="113">
        <f t="shared" si="2"/>
        <v>0</v>
      </c>
      <c r="V26" s="113">
        <f t="shared" si="3"/>
        <v>0</v>
      </c>
      <c r="W26" s="115">
        <f t="shared" si="5"/>
        <v>0.33333333333333331</v>
      </c>
      <c r="X26" s="115">
        <f t="shared" si="6"/>
        <v>0.66666666666666663</v>
      </c>
      <c r="Y26">
        <f t="shared" si="7"/>
        <v>15</v>
      </c>
      <c r="Z26">
        <v>67</v>
      </c>
    </row>
    <row r="27" spans="1:26" x14ac:dyDescent="0.25">
      <c r="A27" s="96">
        <v>24</v>
      </c>
      <c r="B27" s="96" t="s">
        <v>88</v>
      </c>
      <c r="C27" s="97" t="s">
        <v>5</v>
      </c>
      <c r="D27" s="97" t="s">
        <v>5</v>
      </c>
      <c r="E27" s="97" t="s">
        <v>5</v>
      </c>
      <c r="F27" s="12" t="s">
        <v>5</v>
      </c>
      <c r="G27" s="12" t="s">
        <v>7</v>
      </c>
      <c r="H27" s="12" t="s">
        <v>5</v>
      </c>
      <c r="I27" s="13" t="s">
        <v>5</v>
      </c>
      <c r="J27" s="12" t="s">
        <v>49</v>
      </c>
      <c r="K27" s="8" t="s">
        <v>5</v>
      </c>
      <c r="L27" s="97" t="s">
        <v>5</v>
      </c>
      <c r="M27" s="8" t="s">
        <v>5</v>
      </c>
      <c r="N27" s="12" t="s">
        <v>5</v>
      </c>
      <c r="O27" s="97" t="s">
        <v>5</v>
      </c>
      <c r="P27" s="13" t="s">
        <v>5</v>
      </c>
      <c r="Q27" s="13" t="s">
        <v>7</v>
      </c>
      <c r="R27" s="113">
        <f t="shared" si="10"/>
        <v>12</v>
      </c>
      <c r="S27" s="113">
        <f t="shared" si="11"/>
        <v>1</v>
      </c>
      <c r="T27" s="113">
        <f t="shared" si="1"/>
        <v>2</v>
      </c>
      <c r="U27" s="113">
        <f t="shared" si="2"/>
        <v>0</v>
      </c>
      <c r="V27" s="113">
        <f t="shared" si="3"/>
        <v>0</v>
      </c>
      <c r="W27" s="115">
        <f t="shared" si="5"/>
        <v>0.2</v>
      </c>
      <c r="X27" s="115">
        <f t="shared" si="6"/>
        <v>0.8</v>
      </c>
      <c r="Y27">
        <f t="shared" si="7"/>
        <v>15</v>
      </c>
      <c r="Z27">
        <v>80</v>
      </c>
    </row>
    <row r="28" spans="1:26" x14ac:dyDescent="0.25">
      <c r="A28" s="96">
        <v>25</v>
      </c>
      <c r="B28" s="96" t="s">
        <v>89</v>
      </c>
      <c r="C28" s="97" t="s">
        <v>5</v>
      </c>
      <c r="D28" s="8" t="s">
        <v>49</v>
      </c>
      <c r="E28" s="97" t="s">
        <v>5</v>
      </c>
      <c r="F28" s="13" t="s">
        <v>49</v>
      </c>
      <c r="G28" s="13" t="s">
        <v>5</v>
      </c>
      <c r="H28" s="8" t="s">
        <v>49</v>
      </c>
      <c r="I28" s="13" t="s">
        <v>5</v>
      </c>
      <c r="J28" s="97" t="s">
        <v>5</v>
      </c>
      <c r="K28" s="8" t="s">
        <v>5</v>
      </c>
      <c r="L28" s="12" t="s">
        <v>7</v>
      </c>
      <c r="M28" s="13" t="s">
        <v>5</v>
      </c>
      <c r="N28" s="12" t="s">
        <v>5</v>
      </c>
      <c r="O28" s="97" t="s">
        <v>5</v>
      </c>
      <c r="P28" s="13" t="s">
        <v>5</v>
      </c>
      <c r="Q28" s="97" t="s">
        <v>5</v>
      </c>
      <c r="R28" s="113">
        <f>COUNTIF(C28:Q28,"PK")</f>
        <v>11</v>
      </c>
      <c r="S28" s="113">
        <f t="shared" si="11"/>
        <v>3</v>
      </c>
      <c r="T28" s="113">
        <f t="shared" si="1"/>
        <v>1</v>
      </c>
      <c r="U28" s="113">
        <f t="shared" si="2"/>
        <v>0</v>
      </c>
      <c r="V28" s="113">
        <f t="shared" si="3"/>
        <v>0</v>
      </c>
      <c r="W28" s="115">
        <f t="shared" si="5"/>
        <v>0.26666666666666666</v>
      </c>
      <c r="X28" s="115">
        <f t="shared" si="6"/>
        <v>0.73333333333333328</v>
      </c>
      <c r="Y28">
        <f t="shared" si="7"/>
        <v>15</v>
      </c>
      <c r="Z28">
        <v>73</v>
      </c>
    </row>
    <row r="29" spans="1:26" x14ac:dyDescent="0.25">
      <c r="A29" s="96">
        <v>26</v>
      </c>
      <c r="B29" s="96" t="s">
        <v>90</v>
      </c>
      <c r="C29" s="12" t="s">
        <v>7</v>
      </c>
      <c r="D29" s="97" t="s">
        <v>5</v>
      </c>
      <c r="E29" s="97" t="s">
        <v>5</v>
      </c>
      <c r="F29" s="97" t="s">
        <v>5</v>
      </c>
      <c r="G29" s="12" t="s">
        <v>5</v>
      </c>
      <c r="H29" s="12" t="s">
        <v>5</v>
      </c>
      <c r="I29" s="13" t="s">
        <v>5</v>
      </c>
      <c r="J29" s="97" t="s">
        <v>5</v>
      </c>
      <c r="K29" s="8" t="s">
        <v>49</v>
      </c>
      <c r="L29" s="12" t="s">
        <v>5</v>
      </c>
      <c r="M29" s="8" t="s">
        <v>5</v>
      </c>
      <c r="N29" s="97" t="s">
        <v>5</v>
      </c>
      <c r="O29" s="97" t="s">
        <v>5</v>
      </c>
      <c r="P29" s="13" t="s">
        <v>5</v>
      </c>
      <c r="Q29" s="97" t="s">
        <v>5</v>
      </c>
      <c r="R29" s="113">
        <f>COUNTIF(C29:Q29,"PK")</f>
        <v>13</v>
      </c>
      <c r="S29" s="113">
        <f t="shared" si="11"/>
        <v>1</v>
      </c>
      <c r="T29" s="113">
        <f t="shared" si="1"/>
        <v>1</v>
      </c>
      <c r="U29" s="113">
        <f t="shared" si="2"/>
        <v>0</v>
      </c>
      <c r="V29" s="113">
        <f t="shared" si="3"/>
        <v>0</v>
      </c>
      <c r="W29" s="115">
        <f t="shared" si="5"/>
        <v>0.13333333333333333</v>
      </c>
      <c r="X29" s="115">
        <f t="shared" si="6"/>
        <v>0.8666666666666667</v>
      </c>
      <c r="Y29">
        <f t="shared" si="7"/>
        <v>15</v>
      </c>
      <c r="Z29">
        <v>87</v>
      </c>
    </row>
    <row r="30" spans="1:26" x14ac:dyDescent="0.25">
      <c r="A30" s="96">
        <v>27</v>
      </c>
      <c r="B30" s="96" t="s">
        <v>91</v>
      </c>
      <c r="C30" s="97" t="s">
        <v>5</v>
      </c>
      <c r="D30" s="97" t="s">
        <v>5</v>
      </c>
      <c r="E30" s="97" t="s">
        <v>5</v>
      </c>
      <c r="F30" s="13" t="s">
        <v>5</v>
      </c>
      <c r="G30" s="12" t="s">
        <v>49</v>
      </c>
      <c r="H30" s="12" t="s">
        <v>49</v>
      </c>
      <c r="I30" s="13" t="s">
        <v>5</v>
      </c>
      <c r="J30" s="13" t="s">
        <v>8</v>
      </c>
      <c r="K30" s="8" t="s">
        <v>5</v>
      </c>
      <c r="L30" s="97" t="s">
        <v>5</v>
      </c>
      <c r="M30" s="8" t="s">
        <v>49</v>
      </c>
      <c r="N30" s="12" t="s">
        <v>7</v>
      </c>
      <c r="O30" s="8" t="s">
        <v>49</v>
      </c>
      <c r="P30" s="13" t="s">
        <v>7</v>
      </c>
      <c r="Q30" s="13" t="s">
        <v>8</v>
      </c>
      <c r="R30" s="113">
        <f>COUNTIF(C30:Q30,"PK")</f>
        <v>7</v>
      </c>
      <c r="S30" s="113">
        <f t="shared" si="11"/>
        <v>4</v>
      </c>
      <c r="T30" s="113">
        <f t="shared" si="1"/>
        <v>2</v>
      </c>
      <c r="U30" s="113">
        <f t="shared" si="2"/>
        <v>2</v>
      </c>
      <c r="V30" s="113">
        <f t="shared" si="3"/>
        <v>0</v>
      </c>
      <c r="W30" s="115">
        <f t="shared" si="5"/>
        <v>0.53333333333333333</v>
      </c>
      <c r="X30" s="115">
        <f t="shared" si="6"/>
        <v>0.46666666666666667</v>
      </c>
      <c r="Y30">
        <f t="shared" si="7"/>
        <v>15</v>
      </c>
      <c r="Z30">
        <v>47</v>
      </c>
    </row>
    <row r="31" spans="1:26" x14ac:dyDescent="0.25">
      <c r="A31" s="96">
        <v>28</v>
      </c>
      <c r="B31" s="96" t="s">
        <v>92</v>
      </c>
      <c r="C31" s="97" t="s">
        <v>5</v>
      </c>
      <c r="D31" s="97" t="s">
        <v>5</v>
      </c>
      <c r="E31" s="97" t="s">
        <v>5</v>
      </c>
      <c r="F31" s="97" t="s">
        <v>5</v>
      </c>
      <c r="G31" s="12" t="s">
        <v>49</v>
      </c>
      <c r="H31" s="12" t="s">
        <v>5</v>
      </c>
      <c r="I31" s="13" t="s">
        <v>5</v>
      </c>
      <c r="J31" s="97" t="s">
        <v>5</v>
      </c>
      <c r="K31" s="97" t="s">
        <v>5</v>
      </c>
      <c r="L31" s="12" t="s">
        <v>7</v>
      </c>
      <c r="M31" s="97" t="s">
        <v>5</v>
      </c>
      <c r="N31" s="97" t="s">
        <v>5</v>
      </c>
      <c r="O31" s="97" t="s">
        <v>5</v>
      </c>
      <c r="P31" s="13" t="s">
        <v>5</v>
      </c>
      <c r="Q31" s="97" t="s">
        <v>5</v>
      </c>
      <c r="R31" s="113">
        <f>COUNTIF(C31:Q31,"PK")</f>
        <v>13</v>
      </c>
      <c r="S31" s="113">
        <f t="shared" si="11"/>
        <v>1</v>
      </c>
      <c r="T31" s="113">
        <f t="shared" si="1"/>
        <v>1</v>
      </c>
      <c r="U31" s="113">
        <f t="shared" si="2"/>
        <v>0</v>
      </c>
      <c r="V31" s="113">
        <f t="shared" si="3"/>
        <v>0</v>
      </c>
      <c r="W31" s="115">
        <f t="shared" si="5"/>
        <v>0.13333333333333333</v>
      </c>
      <c r="X31" s="115">
        <f t="shared" si="6"/>
        <v>0.8666666666666667</v>
      </c>
      <c r="Y31">
        <f t="shared" si="7"/>
        <v>15</v>
      </c>
      <c r="Z31">
        <v>87</v>
      </c>
    </row>
    <row r="32" spans="1:26" x14ac:dyDescent="0.25">
      <c r="A32" s="96">
        <v>29</v>
      </c>
      <c r="B32" s="96" t="s">
        <v>93</v>
      </c>
      <c r="C32" s="97" t="s">
        <v>5</v>
      </c>
      <c r="D32" s="97" t="s">
        <v>5</v>
      </c>
      <c r="E32" s="97" t="s">
        <v>5</v>
      </c>
      <c r="F32" s="12" t="s">
        <v>5</v>
      </c>
      <c r="G32" s="12" t="s">
        <v>5</v>
      </c>
      <c r="H32" s="12" t="s">
        <v>7</v>
      </c>
      <c r="I32" s="13" t="s">
        <v>5</v>
      </c>
      <c r="J32" s="12" t="s">
        <v>5</v>
      </c>
      <c r="K32" s="8" t="s">
        <v>5</v>
      </c>
      <c r="L32" s="97" t="s">
        <v>5</v>
      </c>
      <c r="M32" s="8" t="s">
        <v>49</v>
      </c>
      <c r="N32" s="12" t="s">
        <v>7</v>
      </c>
      <c r="O32" s="8" t="s">
        <v>49</v>
      </c>
      <c r="P32" s="13" t="s">
        <v>8</v>
      </c>
      <c r="Q32" s="13" t="s">
        <v>8</v>
      </c>
      <c r="R32" s="113">
        <f>COUNTIF(C32:Q32,"PK")</f>
        <v>9</v>
      </c>
      <c r="S32" s="113">
        <f t="shared" si="11"/>
        <v>2</v>
      </c>
      <c r="T32" s="113">
        <f t="shared" si="1"/>
        <v>2</v>
      </c>
      <c r="U32" s="113">
        <f t="shared" si="2"/>
        <v>2</v>
      </c>
      <c r="V32" s="113">
        <f t="shared" si="3"/>
        <v>0</v>
      </c>
      <c r="W32" s="115">
        <f t="shared" si="5"/>
        <v>0.4</v>
      </c>
      <c r="X32" s="115">
        <f t="shared" si="6"/>
        <v>0.6</v>
      </c>
      <c r="Y32">
        <f t="shared" si="7"/>
        <v>15</v>
      </c>
      <c r="Z32">
        <v>60</v>
      </c>
    </row>
    <row r="33" spans="1:24" x14ac:dyDescent="0.25">
      <c r="A33" s="134" t="s">
        <v>58</v>
      </c>
      <c r="B33" s="30" t="s">
        <v>5</v>
      </c>
      <c r="C33" s="99">
        <f>COUNTIF(C4:C32,"PK")</f>
        <v>23</v>
      </c>
      <c r="D33" s="99">
        <f t="shared" ref="D33:P33" si="12">COUNTIF(D4:D32,"PK")</f>
        <v>26</v>
      </c>
      <c r="E33" s="99">
        <f t="shared" si="12"/>
        <v>25</v>
      </c>
      <c r="F33" s="99">
        <f t="shared" si="12"/>
        <v>24</v>
      </c>
      <c r="G33" s="99">
        <f t="shared" si="12"/>
        <v>20</v>
      </c>
      <c r="H33" s="99">
        <f t="shared" si="12"/>
        <v>21</v>
      </c>
      <c r="I33" s="99">
        <f t="shared" si="12"/>
        <v>29</v>
      </c>
      <c r="J33" s="99">
        <f t="shared" si="12"/>
        <v>20</v>
      </c>
      <c r="K33" s="99">
        <f t="shared" si="12"/>
        <v>23</v>
      </c>
      <c r="L33" s="99">
        <f t="shared" si="12"/>
        <v>21</v>
      </c>
      <c r="M33" s="99">
        <f t="shared" si="12"/>
        <v>22</v>
      </c>
      <c r="N33" s="99">
        <f t="shared" si="12"/>
        <v>24</v>
      </c>
      <c r="O33" s="99">
        <f t="shared" si="12"/>
        <v>22</v>
      </c>
      <c r="P33" s="99">
        <f t="shared" si="12"/>
        <v>22</v>
      </c>
      <c r="Q33" s="99">
        <f t="shared" ref="Q33" si="13">COUNTIF(Q4:Q32,"PK")</f>
        <v>21</v>
      </c>
      <c r="R33" s="18"/>
      <c r="X33" s="51">
        <f t="shared" si="6"/>
        <v>0</v>
      </c>
    </row>
    <row r="34" spans="1:24" x14ac:dyDescent="0.25">
      <c r="A34" s="134"/>
      <c r="B34" s="30" t="s">
        <v>49</v>
      </c>
      <c r="C34" s="99">
        <f>COUNTIF(C4:C32,"MK 1")</f>
        <v>0</v>
      </c>
      <c r="D34" s="99">
        <f t="shared" ref="D34:P34" si="14">COUNTIF(D4:D32,"MK 1")</f>
        <v>2</v>
      </c>
      <c r="E34" s="99">
        <f t="shared" si="14"/>
        <v>4</v>
      </c>
      <c r="F34" s="99">
        <f t="shared" si="14"/>
        <v>2</v>
      </c>
      <c r="G34" s="99">
        <f t="shared" si="14"/>
        <v>3</v>
      </c>
      <c r="H34" s="99">
        <f t="shared" si="14"/>
        <v>4</v>
      </c>
      <c r="I34" s="99">
        <f t="shared" si="14"/>
        <v>0</v>
      </c>
      <c r="J34" s="99">
        <f t="shared" si="14"/>
        <v>4</v>
      </c>
      <c r="K34" s="99">
        <f t="shared" si="14"/>
        <v>6</v>
      </c>
      <c r="L34" s="99">
        <f t="shared" si="14"/>
        <v>5</v>
      </c>
      <c r="M34" s="99">
        <f t="shared" si="14"/>
        <v>4</v>
      </c>
      <c r="N34" s="99">
        <f t="shared" si="14"/>
        <v>1</v>
      </c>
      <c r="O34" s="99">
        <f t="shared" si="14"/>
        <v>5</v>
      </c>
      <c r="P34" s="99">
        <f t="shared" si="14"/>
        <v>3</v>
      </c>
      <c r="Q34" s="99">
        <f t="shared" ref="Q34" si="15">COUNTIF(Q4:Q32,"MK 1")</f>
        <v>2</v>
      </c>
    </row>
    <row r="35" spans="1:24" x14ac:dyDescent="0.25">
      <c r="A35" s="134"/>
      <c r="B35" s="30" t="s">
        <v>7</v>
      </c>
      <c r="C35" s="99">
        <f>COUNTIF(C4:C32,"MK 2")</f>
        <v>5</v>
      </c>
      <c r="D35" s="99">
        <f t="shared" ref="D35:P35" si="16">COUNTIF(D4:D32,"MK 2")</f>
        <v>1</v>
      </c>
      <c r="E35" s="99">
        <f t="shared" si="16"/>
        <v>0</v>
      </c>
      <c r="F35" s="99">
        <f t="shared" si="16"/>
        <v>3</v>
      </c>
      <c r="G35" s="99">
        <f t="shared" si="16"/>
        <v>5</v>
      </c>
      <c r="H35" s="99">
        <f t="shared" si="16"/>
        <v>3</v>
      </c>
      <c r="I35" s="99">
        <f t="shared" si="16"/>
        <v>0</v>
      </c>
      <c r="J35" s="99">
        <f t="shared" si="16"/>
        <v>4</v>
      </c>
      <c r="K35" s="99">
        <f t="shared" si="16"/>
        <v>0</v>
      </c>
      <c r="L35" s="99">
        <f t="shared" si="16"/>
        <v>3</v>
      </c>
      <c r="M35" s="99">
        <f t="shared" si="16"/>
        <v>0</v>
      </c>
      <c r="N35" s="99">
        <f t="shared" si="16"/>
        <v>4</v>
      </c>
      <c r="O35" s="99">
        <f t="shared" si="16"/>
        <v>1</v>
      </c>
      <c r="P35" s="99">
        <f t="shared" si="16"/>
        <v>1</v>
      </c>
      <c r="Q35" s="99">
        <f t="shared" ref="Q35" si="17">COUNTIF(Q4:Q32,"MK 2")</f>
        <v>1</v>
      </c>
    </row>
    <row r="36" spans="1:24" x14ac:dyDescent="0.25">
      <c r="A36" s="134"/>
      <c r="B36" s="30" t="s">
        <v>8</v>
      </c>
      <c r="C36" s="99">
        <f>COUNTIF(C4:C32,"MK 3")</f>
        <v>1</v>
      </c>
      <c r="D36" s="99">
        <f t="shared" ref="D36:P36" si="18">COUNTIF(D4:D32,"MK 3")</f>
        <v>0</v>
      </c>
      <c r="E36" s="99">
        <f t="shared" si="18"/>
        <v>0</v>
      </c>
      <c r="F36" s="99">
        <f t="shared" si="18"/>
        <v>0</v>
      </c>
      <c r="G36" s="99">
        <f t="shared" si="18"/>
        <v>1</v>
      </c>
      <c r="H36" s="99">
        <f t="shared" si="18"/>
        <v>1</v>
      </c>
      <c r="I36" s="99">
        <f t="shared" si="18"/>
        <v>0</v>
      </c>
      <c r="J36" s="99">
        <f t="shared" si="18"/>
        <v>1</v>
      </c>
      <c r="K36" s="99">
        <f t="shared" si="18"/>
        <v>0</v>
      </c>
      <c r="L36" s="99">
        <f t="shared" si="18"/>
        <v>0</v>
      </c>
      <c r="M36" s="99">
        <f t="shared" si="18"/>
        <v>3</v>
      </c>
      <c r="N36" s="99">
        <f t="shared" si="18"/>
        <v>0</v>
      </c>
      <c r="O36" s="99">
        <f t="shared" si="18"/>
        <v>1</v>
      </c>
      <c r="P36" s="99">
        <f t="shared" si="18"/>
        <v>3</v>
      </c>
      <c r="Q36" s="99">
        <f t="shared" ref="Q36" si="19">COUNTIF(Q4:Q32,"MK 3")</f>
        <v>5</v>
      </c>
    </row>
    <row r="37" spans="1:24" x14ac:dyDescent="0.25">
      <c r="A37" s="134"/>
      <c r="B37" s="30" t="s">
        <v>9</v>
      </c>
      <c r="C37" s="99">
        <f>COUNTIF(C4:C32,"TPK")</f>
        <v>0</v>
      </c>
      <c r="D37" s="99">
        <f t="shared" ref="D37:P37" si="20">COUNTIF(D4:D32,"TPK")</f>
        <v>0</v>
      </c>
      <c r="E37" s="99">
        <f t="shared" si="20"/>
        <v>0</v>
      </c>
      <c r="F37" s="99">
        <f t="shared" si="20"/>
        <v>0</v>
      </c>
      <c r="G37" s="99">
        <f t="shared" si="20"/>
        <v>0</v>
      </c>
      <c r="H37" s="99">
        <f t="shared" si="20"/>
        <v>0</v>
      </c>
      <c r="I37" s="99">
        <f t="shared" si="20"/>
        <v>0</v>
      </c>
      <c r="J37" s="99">
        <f t="shared" si="20"/>
        <v>0</v>
      </c>
      <c r="K37" s="99">
        <f t="shared" si="20"/>
        <v>0</v>
      </c>
      <c r="L37" s="99">
        <f t="shared" si="20"/>
        <v>0</v>
      </c>
      <c r="M37" s="99">
        <f t="shared" si="20"/>
        <v>0</v>
      </c>
      <c r="N37" s="99">
        <f t="shared" si="20"/>
        <v>0</v>
      </c>
      <c r="O37" s="99">
        <f t="shared" si="20"/>
        <v>0</v>
      </c>
      <c r="P37" s="99">
        <f t="shared" si="20"/>
        <v>0</v>
      </c>
      <c r="Q37" s="99">
        <f t="shared" ref="Q37" si="21">COUNTIF(Q4:Q32,"TPK")</f>
        <v>0</v>
      </c>
    </row>
    <row r="38" spans="1:24" x14ac:dyDescent="0.25">
      <c r="A38" s="134" t="s">
        <v>55</v>
      </c>
      <c r="B38" s="134"/>
      <c r="C38" s="31">
        <f>(C34+C35+C36)/29</f>
        <v>0.20689655172413793</v>
      </c>
      <c r="D38" s="31">
        <f t="shared" ref="D38:P38" si="22">(D34+D35+D36)/29</f>
        <v>0.10344827586206896</v>
      </c>
      <c r="E38" s="31">
        <f t="shared" si="22"/>
        <v>0.13793103448275862</v>
      </c>
      <c r="F38" s="31">
        <f t="shared" si="22"/>
        <v>0.17241379310344829</v>
      </c>
      <c r="G38" s="31">
        <f t="shared" si="22"/>
        <v>0.31034482758620691</v>
      </c>
      <c r="H38" s="31">
        <f t="shared" si="22"/>
        <v>0.27586206896551724</v>
      </c>
      <c r="I38" s="31">
        <f t="shared" si="22"/>
        <v>0</v>
      </c>
      <c r="J38" s="31">
        <f t="shared" si="22"/>
        <v>0.31034482758620691</v>
      </c>
      <c r="K38" s="31">
        <f t="shared" si="22"/>
        <v>0.20689655172413793</v>
      </c>
      <c r="L38" s="31">
        <f t="shared" si="22"/>
        <v>0.27586206896551724</v>
      </c>
      <c r="M38" s="31">
        <f t="shared" si="22"/>
        <v>0.2413793103448276</v>
      </c>
      <c r="N38" s="31">
        <f t="shared" si="22"/>
        <v>0.17241379310344829</v>
      </c>
      <c r="O38" s="31">
        <f t="shared" si="22"/>
        <v>0.2413793103448276</v>
      </c>
      <c r="P38" s="31">
        <f t="shared" si="22"/>
        <v>0.2413793103448276</v>
      </c>
      <c r="Q38" s="31">
        <f t="shared" ref="Q38" si="23">(Q34+Q35+Q36)/29</f>
        <v>0.27586206896551724</v>
      </c>
    </row>
    <row r="39" spans="1:24" x14ac:dyDescent="0.25">
      <c r="A39" s="134" t="s">
        <v>56</v>
      </c>
      <c r="B39" s="134"/>
      <c r="C39" s="141">
        <f>(C38+D38+E38+F38+G38+H38+I38)/7</f>
        <v>0.17241379310344826</v>
      </c>
      <c r="D39" s="141"/>
      <c r="E39" s="141"/>
      <c r="F39" s="141"/>
      <c r="G39" s="141"/>
      <c r="H39" s="141"/>
      <c r="I39" s="141"/>
      <c r="J39" s="141">
        <f>(J38+K38+L38+M38+N38)/5</f>
        <v>0.24137931034482757</v>
      </c>
      <c r="K39" s="141"/>
      <c r="L39" s="141"/>
      <c r="M39" s="141"/>
      <c r="N39" s="141"/>
      <c r="O39" s="141">
        <f>AVERAGE(O38:Q38)</f>
        <v>0.25287356321839077</v>
      </c>
      <c r="P39" s="141"/>
      <c r="Q39" s="141"/>
    </row>
    <row r="40" spans="1:24" x14ac:dyDescent="0.25">
      <c r="A40" s="2"/>
      <c r="B40" s="2" t="s">
        <v>57</v>
      </c>
      <c r="C40" s="2">
        <f t="shared" ref="C40:Q40" si="24">C33+C34+C35+C36+C37</f>
        <v>29</v>
      </c>
      <c r="D40" s="2">
        <f t="shared" si="24"/>
        <v>29</v>
      </c>
      <c r="E40" s="2">
        <f t="shared" si="24"/>
        <v>29</v>
      </c>
      <c r="F40" s="2">
        <f t="shared" si="24"/>
        <v>29</v>
      </c>
      <c r="G40" s="2">
        <f t="shared" si="24"/>
        <v>29</v>
      </c>
      <c r="H40" s="2">
        <f t="shared" si="24"/>
        <v>29</v>
      </c>
      <c r="I40" s="2">
        <f t="shared" si="24"/>
        <v>29</v>
      </c>
      <c r="J40" s="2">
        <f t="shared" si="24"/>
        <v>29</v>
      </c>
      <c r="K40" s="2">
        <f t="shared" si="24"/>
        <v>29</v>
      </c>
      <c r="L40" s="2">
        <f t="shared" si="24"/>
        <v>29</v>
      </c>
      <c r="M40" s="2">
        <f t="shared" si="24"/>
        <v>29</v>
      </c>
      <c r="N40" s="2">
        <f t="shared" si="24"/>
        <v>29</v>
      </c>
      <c r="O40" s="2">
        <f t="shared" si="24"/>
        <v>29</v>
      </c>
      <c r="P40" s="2">
        <f t="shared" si="24"/>
        <v>29</v>
      </c>
      <c r="Q40" s="2">
        <f t="shared" si="24"/>
        <v>29</v>
      </c>
    </row>
    <row r="41" spans="1:24" x14ac:dyDescent="0.25">
      <c r="A41" s="2"/>
      <c r="B41" s="2" t="s">
        <v>125</v>
      </c>
      <c r="C41" s="71">
        <f t="shared" ref="C41:Q41" si="25">C33/C40</f>
        <v>0.7931034482758621</v>
      </c>
      <c r="D41" s="71">
        <f t="shared" si="25"/>
        <v>0.89655172413793105</v>
      </c>
      <c r="E41" s="71">
        <f t="shared" si="25"/>
        <v>0.86206896551724133</v>
      </c>
      <c r="F41" s="71">
        <f t="shared" si="25"/>
        <v>0.82758620689655171</v>
      </c>
      <c r="G41" s="71">
        <f t="shared" si="25"/>
        <v>0.68965517241379315</v>
      </c>
      <c r="H41" s="71">
        <f t="shared" si="25"/>
        <v>0.72413793103448276</v>
      </c>
      <c r="I41" s="71">
        <f t="shared" si="25"/>
        <v>1</v>
      </c>
      <c r="J41" s="66">
        <f t="shared" si="25"/>
        <v>0.68965517241379315</v>
      </c>
      <c r="K41" s="66">
        <f t="shared" si="25"/>
        <v>0.7931034482758621</v>
      </c>
      <c r="L41" s="66">
        <f t="shared" si="25"/>
        <v>0.72413793103448276</v>
      </c>
      <c r="M41" s="66">
        <f t="shared" si="25"/>
        <v>0.75862068965517238</v>
      </c>
      <c r="N41" s="66">
        <f t="shared" si="25"/>
        <v>0.82758620689655171</v>
      </c>
      <c r="O41" s="73">
        <f t="shared" si="25"/>
        <v>0.75862068965517238</v>
      </c>
      <c r="P41" s="73">
        <f t="shared" si="25"/>
        <v>0.75862068965517238</v>
      </c>
      <c r="Q41" s="73">
        <f t="shared" si="25"/>
        <v>0.72413793103448276</v>
      </c>
      <c r="T41" s="40"/>
    </row>
    <row r="42" spans="1:24" x14ac:dyDescent="0.25">
      <c r="A42" s="2"/>
      <c r="B42" s="2" t="s">
        <v>126</v>
      </c>
      <c r="C42" s="71">
        <f t="shared" ref="C42:Q42" si="26">C34/C40</f>
        <v>0</v>
      </c>
      <c r="D42" s="71">
        <f t="shared" si="26"/>
        <v>6.8965517241379309E-2</v>
      </c>
      <c r="E42" s="71">
        <f t="shared" si="26"/>
        <v>0.13793103448275862</v>
      </c>
      <c r="F42" s="71">
        <f t="shared" si="26"/>
        <v>6.8965517241379309E-2</v>
      </c>
      <c r="G42" s="71">
        <f t="shared" si="26"/>
        <v>0.10344827586206896</v>
      </c>
      <c r="H42" s="71">
        <f t="shared" si="26"/>
        <v>0.13793103448275862</v>
      </c>
      <c r="I42" s="71">
        <f t="shared" si="26"/>
        <v>0</v>
      </c>
      <c r="J42" s="66">
        <f t="shared" si="26"/>
        <v>0.13793103448275862</v>
      </c>
      <c r="K42" s="66">
        <f t="shared" si="26"/>
        <v>0.20689655172413793</v>
      </c>
      <c r="L42" s="66">
        <f t="shared" si="26"/>
        <v>0.17241379310344829</v>
      </c>
      <c r="M42" s="66">
        <f t="shared" si="26"/>
        <v>0.13793103448275862</v>
      </c>
      <c r="N42" s="66">
        <f t="shared" si="26"/>
        <v>3.4482758620689655E-2</v>
      </c>
      <c r="O42" s="73">
        <f t="shared" si="26"/>
        <v>0.17241379310344829</v>
      </c>
      <c r="P42" s="73">
        <f t="shared" si="26"/>
        <v>0.10344827586206896</v>
      </c>
      <c r="Q42" s="73">
        <f t="shared" si="26"/>
        <v>6.8965517241379309E-2</v>
      </c>
    </row>
    <row r="43" spans="1:24" x14ac:dyDescent="0.25">
      <c r="A43" s="2"/>
      <c r="B43" s="2" t="s">
        <v>127</v>
      </c>
      <c r="C43" s="71">
        <f t="shared" ref="C43:Q43" si="27">C35/C40</f>
        <v>0.17241379310344829</v>
      </c>
      <c r="D43" s="71">
        <f t="shared" si="27"/>
        <v>3.4482758620689655E-2</v>
      </c>
      <c r="E43" s="71">
        <f t="shared" si="27"/>
        <v>0</v>
      </c>
      <c r="F43" s="71">
        <f t="shared" si="27"/>
        <v>0.10344827586206896</v>
      </c>
      <c r="G43" s="71">
        <f t="shared" si="27"/>
        <v>0.17241379310344829</v>
      </c>
      <c r="H43" s="71">
        <f t="shared" si="27"/>
        <v>0.10344827586206896</v>
      </c>
      <c r="I43" s="71">
        <f t="shared" si="27"/>
        <v>0</v>
      </c>
      <c r="J43" s="66">
        <f t="shared" si="27"/>
        <v>0.13793103448275862</v>
      </c>
      <c r="K43" s="66">
        <f t="shared" si="27"/>
        <v>0</v>
      </c>
      <c r="L43" s="66">
        <f t="shared" si="27"/>
        <v>0.10344827586206896</v>
      </c>
      <c r="M43" s="66">
        <f t="shared" si="27"/>
        <v>0</v>
      </c>
      <c r="N43" s="66">
        <f t="shared" si="27"/>
        <v>0.13793103448275862</v>
      </c>
      <c r="O43" s="73">
        <f t="shared" si="27"/>
        <v>3.4482758620689655E-2</v>
      </c>
      <c r="P43" s="73">
        <f t="shared" si="27"/>
        <v>3.4482758620689655E-2</v>
      </c>
      <c r="Q43" s="73">
        <f t="shared" si="27"/>
        <v>3.4482758620689655E-2</v>
      </c>
    </row>
    <row r="44" spans="1:24" x14ac:dyDescent="0.25">
      <c r="A44" s="2"/>
      <c r="B44" s="2" t="s">
        <v>128</v>
      </c>
      <c r="C44" s="71">
        <f t="shared" ref="C44:Q44" si="28">C36/C40</f>
        <v>3.4482758620689655E-2</v>
      </c>
      <c r="D44" s="71">
        <f t="shared" si="28"/>
        <v>0</v>
      </c>
      <c r="E44" s="71">
        <f t="shared" si="28"/>
        <v>0</v>
      </c>
      <c r="F44" s="71">
        <f t="shared" si="28"/>
        <v>0</v>
      </c>
      <c r="G44" s="71">
        <f t="shared" si="28"/>
        <v>3.4482758620689655E-2</v>
      </c>
      <c r="H44" s="71">
        <f t="shared" si="28"/>
        <v>3.4482758620689655E-2</v>
      </c>
      <c r="I44" s="71">
        <f t="shared" si="28"/>
        <v>0</v>
      </c>
      <c r="J44" s="66">
        <f t="shared" si="28"/>
        <v>3.4482758620689655E-2</v>
      </c>
      <c r="K44" s="66">
        <f t="shared" si="28"/>
        <v>0</v>
      </c>
      <c r="L44" s="66">
        <f t="shared" si="28"/>
        <v>0</v>
      </c>
      <c r="M44" s="66">
        <f t="shared" si="28"/>
        <v>0.10344827586206896</v>
      </c>
      <c r="N44" s="66">
        <f t="shared" si="28"/>
        <v>0</v>
      </c>
      <c r="O44" s="73">
        <f t="shared" si="28"/>
        <v>3.4482758620689655E-2</v>
      </c>
      <c r="P44" s="73">
        <f t="shared" si="28"/>
        <v>0.10344827586206896</v>
      </c>
      <c r="Q44" s="73">
        <f t="shared" si="28"/>
        <v>0.17241379310344829</v>
      </c>
    </row>
    <row r="45" spans="1:24" x14ac:dyDescent="0.25">
      <c r="A45" s="2"/>
      <c r="B45" s="2" t="s">
        <v>129</v>
      </c>
      <c r="C45" s="71">
        <f t="shared" ref="C45:Q45" si="29">C37/C40</f>
        <v>0</v>
      </c>
      <c r="D45" s="71">
        <f t="shared" si="29"/>
        <v>0</v>
      </c>
      <c r="E45" s="71">
        <f t="shared" si="29"/>
        <v>0</v>
      </c>
      <c r="F45" s="71">
        <f t="shared" si="29"/>
        <v>0</v>
      </c>
      <c r="G45" s="71">
        <f t="shared" si="29"/>
        <v>0</v>
      </c>
      <c r="H45" s="71">
        <f t="shared" si="29"/>
        <v>0</v>
      </c>
      <c r="I45" s="71">
        <f t="shared" si="29"/>
        <v>0</v>
      </c>
      <c r="J45" s="66">
        <f t="shared" si="29"/>
        <v>0</v>
      </c>
      <c r="K45" s="66">
        <f t="shared" si="29"/>
        <v>0</v>
      </c>
      <c r="L45" s="66">
        <f t="shared" si="29"/>
        <v>0</v>
      </c>
      <c r="M45" s="66">
        <f t="shared" si="29"/>
        <v>0</v>
      </c>
      <c r="N45" s="66">
        <f t="shared" si="29"/>
        <v>0</v>
      </c>
      <c r="O45" s="73">
        <f t="shared" si="29"/>
        <v>0</v>
      </c>
      <c r="P45" s="73">
        <f t="shared" si="29"/>
        <v>0</v>
      </c>
      <c r="Q45" s="73">
        <f t="shared" si="29"/>
        <v>0</v>
      </c>
    </row>
    <row r="46" spans="1:24" x14ac:dyDescent="0.25">
      <c r="A46" s="2"/>
      <c r="B46" s="2" t="s">
        <v>130</v>
      </c>
      <c r="C46" s="72">
        <f>C41+C42+C43+C44+C45</f>
        <v>1</v>
      </c>
      <c r="D46" s="72">
        <f t="shared" ref="D46:Q46" si="30">D41+D42+D43+D44+D45</f>
        <v>1</v>
      </c>
      <c r="E46" s="72">
        <f t="shared" si="30"/>
        <v>1</v>
      </c>
      <c r="F46" s="72">
        <f t="shared" si="30"/>
        <v>1</v>
      </c>
      <c r="G46" s="72">
        <f t="shared" si="30"/>
        <v>1</v>
      </c>
      <c r="H46" s="72">
        <f t="shared" si="30"/>
        <v>0.99999999999999989</v>
      </c>
      <c r="I46" s="72">
        <f t="shared" si="30"/>
        <v>1</v>
      </c>
      <c r="J46" s="67">
        <f t="shared" si="30"/>
        <v>1.0000000000000002</v>
      </c>
      <c r="K46" s="67">
        <f t="shared" si="30"/>
        <v>1</v>
      </c>
      <c r="L46" s="67">
        <f t="shared" si="30"/>
        <v>1</v>
      </c>
      <c r="M46" s="67">
        <f t="shared" si="30"/>
        <v>1</v>
      </c>
      <c r="N46" s="67">
        <f t="shared" si="30"/>
        <v>1</v>
      </c>
      <c r="O46" s="74">
        <f t="shared" si="30"/>
        <v>0.99999999999999989</v>
      </c>
      <c r="P46" s="74">
        <f t="shared" si="30"/>
        <v>0.99999999999999989</v>
      </c>
      <c r="Q46" s="74">
        <f t="shared" si="30"/>
        <v>1</v>
      </c>
    </row>
    <row r="47" spans="1:24" x14ac:dyDescent="0.25">
      <c r="A47" s="2"/>
      <c r="B47" s="107" t="s">
        <v>148</v>
      </c>
      <c r="C47" s="108">
        <f>SUM(C42:C44)</f>
        <v>0.20689655172413796</v>
      </c>
      <c r="D47" s="108">
        <f t="shared" ref="D47:Q47" si="31">SUM(D42:D44)</f>
        <v>0.10344827586206896</v>
      </c>
      <c r="E47" s="108">
        <f t="shared" si="31"/>
        <v>0.13793103448275862</v>
      </c>
      <c r="F47" s="108">
        <f t="shared" si="31"/>
        <v>0.17241379310344829</v>
      </c>
      <c r="G47" s="108">
        <f t="shared" si="31"/>
        <v>0.31034482758620691</v>
      </c>
      <c r="H47" s="108">
        <f t="shared" si="31"/>
        <v>0.27586206896551724</v>
      </c>
      <c r="I47" s="108">
        <f t="shared" si="31"/>
        <v>0</v>
      </c>
      <c r="J47" s="108">
        <f t="shared" si="31"/>
        <v>0.31034482758620691</v>
      </c>
      <c r="K47" s="108">
        <f t="shared" si="31"/>
        <v>0.20689655172413793</v>
      </c>
      <c r="L47" s="108">
        <f t="shared" si="31"/>
        <v>0.27586206896551724</v>
      </c>
      <c r="M47" s="108">
        <f t="shared" si="31"/>
        <v>0.24137931034482757</v>
      </c>
      <c r="N47" s="108">
        <f t="shared" si="31"/>
        <v>0.17241379310344829</v>
      </c>
      <c r="O47" s="108">
        <f t="shared" si="31"/>
        <v>0.24137931034482762</v>
      </c>
      <c r="P47" s="108">
        <f t="shared" si="31"/>
        <v>0.24137931034482757</v>
      </c>
      <c r="Q47" s="108">
        <f t="shared" si="31"/>
        <v>0.27586206896551724</v>
      </c>
      <c r="R47" s="65"/>
    </row>
    <row r="48" spans="1:24" x14ac:dyDescent="0.25">
      <c r="A48" s="2"/>
      <c r="B48" s="146" t="s">
        <v>149</v>
      </c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39" t="s">
        <v>150</v>
      </c>
      <c r="S48" s="139"/>
      <c r="T48" s="139"/>
    </row>
    <row r="49" spans="1:19" x14ac:dyDescent="0.25">
      <c r="A49" s="2"/>
      <c r="B49" s="2" t="s">
        <v>125</v>
      </c>
      <c r="C49" s="127">
        <f>AVERAGE(C41:I41)</f>
        <v>0.82758620689655171</v>
      </c>
      <c r="D49" s="127"/>
      <c r="E49" s="127"/>
      <c r="F49" s="127"/>
      <c r="G49" s="127"/>
      <c r="H49" s="127"/>
      <c r="I49" s="127"/>
      <c r="J49" s="129">
        <f>AVERAGE(J41:N41)</f>
        <v>0.75862068965517238</v>
      </c>
      <c r="K49" s="129"/>
      <c r="L49" s="129"/>
      <c r="M49" s="129"/>
      <c r="N49" s="129"/>
      <c r="O49" s="131">
        <f>AVERAGE(O41:Q41)</f>
        <v>0.74712643678160917</v>
      </c>
      <c r="P49" s="131"/>
      <c r="Q49" s="131"/>
      <c r="R49" s="50" t="s">
        <v>5</v>
      </c>
      <c r="S49" s="57">
        <f>AVERAGE(C49:Q49)</f>
        <v>0.77777777777777779</v>
      </c>
    </row>
    <row r="50" spans="1:19" x14ac:dyDescent="0.25">
      <c r="A50" s="2"/>
      <c r="B50" s="2" t="s">
        <v>126</v>
      </c>
      <c r="C50" s="127">
        <f>AVERAGE(C42:I42)</f>
        <v>7.389162561576354E-2</v>
      </c>
      <c r="D50" s="127"/>
      <c r="E50" s="127"/>
      <c r="F50" s="127"/>
      <c r="G50" s="127"/>
      <c r="H50" s="127"/>
      <c r="I50" s="127"/>
      <c r="J50" s="129">
        <f>AVERAGE(J42:N42)</f>
        <v>0.13793103448275862</v>
      </c>
      <c r="K50" s="129"/>
      <c r="L50" s="129"/>
      <c r="M50" s="129"/>
      <c r="N50" s="129"/>
      <c r="O50" s="131">
        <f>AVERAGE(O42:Q42)</f>
        <v>0.1149425287356322</v>
      </c>
      <c r="P50" s="131"/>
      <c r="Q50" s="131"/>
      <c r="R50" s="50" t="s">
        <v>151</v>
      </c>
      <c r="S50" s="57">
        <f>AVERAGE(C47:Q47)</f>
        <v>0.21149425287356319</v>
      </c>
    </row>
    <row r="51" spans="1:19" x14ac:dyDescent="0.25">
      <c r="A51" s="2"/>
      <c r="B51" s="2" t="s">
        <v>127</v>
      </c>
      <c r="C51" s="127">
        <f>AVERAGE(C43:I43)</f>
        <v>8.3743842364532028E-2</v>
      </c>
      <c r="D51" s="127"/>
      <c r="E51" s="127"/>
      <c r="F51" s="127"/>
      <c r="G51" s="127"/>
      <c r="H51" s="127"/>
      <c r="I51" s="127"/>
      <c r="J51" s="129">
        <f>AVERAGE(J43:N43)</f>
        <v>7.586206896551724E-2</v>
      </c>
      <c r="K51" s="129"/>
      <c r="L51" s="129"/>
      <c r="M51" s="129"/>
      <c r="N51" s="129"/>
      <c r="O51" s="131">
        <f>AVERAGE(O43:Q43)</f>
        <v>3.4482758620689655E-2</v>
      </c>
      <c r="P51" s="131"/>
      <c r="Q51" s="131"/>
      <c r="R51" s="50" t="s">
        <v>9</v>
      </c>
      <c r="S51" s="57">
        <v>0</v>
      </c>
    </row>
    <row r="52" spans="1:19" x14ac:dyDescent="0.25">
      <c r="A52" s="2"/>
      <c r="B52" s="2" t="s">
        <v>128</v>
      </c>
      <c r="C52" s="127">
        <f>AVERAGE(C44:I44)</f>
        <v>1.4778325123152709E-2</v>
      </c>
      <c r="D52" s="127"/>
      <c r="E52" s="127"/>
      <c r="F52" s="127"/>
      <c r="G52" s="127"/>
      <c r="H52" s="127"/>
      <c r="I52" s="127"/>
      <c r="J52" s="129">
        <f>AVERAGE(J44:N44)</f>
        <v>2.7586206896551724E-2</v>
      </c>
      <c r="K52" s="129"/>
      <c r="L52" s="129"/>
      <c r="M52" s="129"/>
      <c r="N52" s="129"/>
      <c r="O52" s="131">
        <f>AVERAGE(O44:Q44)</f>
        <v>0.10344827586206896</v>
      </c>
      <c r="P52" s="131"/>
      <c r="Q52" s="131"/>
    </row>
    <row r="53" spans="1:19" x14ac:dyDescent="0.25">
      <c r="A53" s="109"/>
      <c r="B53" s="56" t="s">
        <v>191</v>
      </c>
      <c r="C53" s="110"/>
      <c r="D53" s="110"/>
      <c r="E53" s="110"/>
      <c r="F53" s="110">
        <f>AVERAGE(C45:I45)</f>
        <v>0</v>
      </c>
      <c r="G53" s="110"/>
      <c r="H53" s="110"/>
      <c r="I53" s="110"/>
      <c r="J53" s="111"/>
      <c r="K53" s="111"/>
      <c r="L53" s="111">
        <f>AVERAGE(J45:N45)</f>
        <v>0</v>
      </c>
      <c r="M53" s="111"/>
      <c r="N53" s="111"/>
      <c r="O53" s="112"/>
      <c r="P53" s="112">
        <f>AVERAGE(O45:Q45)</f>
        <v>0</v>
      </c>
      <c r="Q53" s="112"/>
    </row>
    <row r="54" spans="1:19" x14ac:dyDescent="0.25">
      <c r="B54" t="s">
        <v>129</v>
      </c>
      <c r="F54" s="65">
        <f>SUM(C49:I52)</f>
        <v>1</v>
      </c>
      <c r="L54" s="65">
        <f>SUM(J49:N52)</f>
        <v>1</v>
      </c>
      <c r="P54" s="65">
        <f>SUM(O49:Q52)</f>
        <v>0.99999999999999989</v>
      </c>
    </row>
    <row r="56" spans="1:19" x14ac:dyDescent="0.25">
      <c r="C56" s="139" t="s">
        <v>97</v>
      </c>
      <c r="D56" s="139"/>
      <c r="E56" s="139"/>
      <c r="F56" s="139" t="s">
        <v>98</v>
      </c>
      <c r="G56" s="139"/>
      <c r="H56" s="139"/>
      <c r="I56" s="139" t="s">
        <v>99</v>
      </c>
      <c r="J56" s="139"/>
      <c r="K56" s="139"/>
    </row>
    <row r="57" spans="1:19" x14ac:dyDescent="0.25">
      <c r="B57" t="s">
        <v>5</v>
      </c>
      <c r="C57" s="138">
        <v>0.83</v>
      </c>
      <c r="D57" s="138"/>
      <c r="E57" s="138"/>
      <c r="F57" s="138">
        <v>0.76</v>
      </c>
      <c r="G57" s="138"/>
      <c r="H57" s="138"/>
      <c r="I57" s="138">
        <v>0.75</v>
      </c>
      <c r="J57" s="138"/>
      <c r="K57" s="138"/>
    </row>
    <row r="58" spans="1:19" x14ac:dyDescent="0.25">
      <c r="B58" t="s">
        <v>49</v>
      </c>
      <c r="C58" s="138">
        <v>7.0000000000000007E-2</v>
      </c>
      <c r="D58" s="138"/>
      <c r="E58" s="138"/>
      <c r="F58" s="138">
        <v>0.14000000000000001</v>
      </c>
      <c r="G58" s="138"/>
      <c r="H58" s="138"/>
      <c r="I58" s="138">
        <v>0.11</v>
      </c>
      <c r="J58" s="138"/>
      <c r="K58" s="138"/>
    </row>
    <row r="59" spans="1:19" x14ac:dyDescent="0.25">
      <c r="B59" t="s">
        <v>7</v>
      </c>
      <c r="C59" s="138">
        <v>0.08</v>
      </c>
      <c r="D59" s="138"/>
      <c r="E59" s="138"/>
      <c r="F59" s="138">
        <v>0.08</v>
      </c>
      <c r="G59" s="138"/>
      <c r="H59" s="138"/>
      <c r="I59" s="138">
        <v>0.03</v>
      </c>
      <c r="J59" s="138"/>
      <c r="K59" s="138"/>
    </row>
    <row r="60" spans="1:19" x14ac:dyDescent="0.25">
      <c r="B60" t="s">
        <v>8</v>
      </c>
      <c r="C60" s="138">
        <v>0.01</v>
      </c>
      <c r="D60" s="138"/>
      <c r="E60" s="138"/>
      <c r="F60" s="138">
        <v>0.03</v>
      </c>
      <c r="G60" s="138"/>
      <c r="H60" s="138"/>
      <c r="I60" s="138">
        <v>0.1</v>
      </c>
      <c r="J60" s="138"/>
      <c r="K60" s="138"/>
    </row>
    <row r="61" spans="1:19" x14ac:dyDescent="0.25">
      <c r="B61" t="s">
        <v>9</v>
      </c>
      <c r="C61" s="138">
        <v>0</v>
      </c>
      <c r="D61" s="138"/>
      <c r="E61" s="138"/>
      <c r="F61" s="138">
        <v>0</v>
      </c>
      <c r="G61" s="138"/>
      <c r="H61" s="138"/>
      <c r="I61" s="138">
        <v>0</v>
      </c>
      <c r="J61" s="138"/>
      <c r="K61" s="138"/>
    </row>
    <row r="62" spans="1:19" x14ac:dyDescent="0.25">
      <c r="F62" s="139"/>
      <c r="G62" s="139"/>
      <c r="H62" s="139"/>
      <c r="I62" s="139"/>
      <c r="J62" s="139"/>
      <c r="K62" s="139"/>
    </row>
    <row r="64" spans="1:19" x14ac:dyDescent="0.25">
      <c r="C64" s="139" t="s">
        <v>97</v>
      </c>
      <c r="D64" s="139"/>
      <c r="E64" s="139"/>
      <c r="F64" s="139" t="s">
        <v>98</v>
      </c>
      <c r="G64" s="139"/>
      <c r="H64" s="139"/>
      <c r="I64" s="139" t="s">
        <v>99</v>
      </c>
      <c r="J64" s="139"/>
      <c r="K64" s="139"/>
    </row>
    <row r="65" spans="2:11" x14ac:dyDescent="0.25">
      <c r="B65" t="s">
        <v>5</v>
      </c>
      <c r="C65" s="138">
        <v>0.8276</v>
      </c>
      <c r="D65" s="138"/>
      <c r="E65" s="138"/>
      <c r="F65" s="138">
        <v>0.75860000000000005</v>
      </c>
      <c r="G65" s="138"/>
      <c r="H65" s="138"/>
      <c r="I65" s="138">
        <v>0.74709999999999999</v>
      </c>
      <c r="J65" s="138"/>
      <c r="K65" s="138"/>
    </row>
    <row r="66" spans="2:11" x14ac:dyDescent="0.25">
      <c r="B66" t="s">
        <v>151</v>
      </c>
      <c r="C66" s="138">
        <f>SUM(C50:I52)</f>
        <v>0.17241379310344829</v>
      </c>
      <c r="D66" s="138"/>
      <c r="E66" s="138"/>
      <c r="F66" s="138">
        <f>SUM(J50:N52)</f>
        <v>0.24137931034482757</v>
      </c>
      <c r="G66" s="138"/>
      <c r="H66" s="138"/>
      <c r="I66" s="138">
        <f>SUM(O50:Q52)</f>
        <v>0.25287356321839083</v>
      </c>
      <c r="J66" s="138"/>
      <c r="K66" s="138"/>
    </row>
    <row r="67" spans="2:11" x14ac:dyDescent="0.25">
      <c r="B67" t="s">
        <v>9</v>
      </c>
      <c r="C67" s="138">
        <v>0</v>
      </c>
      <c r="D67" s="138"/>
      <c r="E67" s="138"/>
      <c r="F67" s="138">
        <v>0</v>
      </c>
      <c r="G67" s="138"/>
      <c r="H67" s="138"/>
      <c r="I67" s="138">
        <v>0</v>
      </c>
      <c r="J67" s="138"/>
      <c r="K67" s="138"/>
    </row>
  </sheetData>
  <mergeCells count="58">
    <mergeCell ref="R1:X2"/>
    <mergeCell ref="O51:Q51"/>
    <mergeCell ref="O52:Q52"/>
    <mergeCell ref="B48:Q48"/>
    <mergeCell ref="R48:T48"/>
    <mergeCell ref="J49:N49"/>
    <mergeCell ref="J50:N50"/>
    <mergeCell ref="J51:N51"/>
    <mergeCell ref="C49:I49"/>
    <mergeCell ref="C50:I50"/>
    <mergeCell ref="C51:I51"/>
    <mergeCell ref="C52:I52"/>
    <mergeCell ref="J52:N52"/>
    <mergeCell ref="O49:Q49"/>
    <mergeCell ref="O50:Q50"/>
    <mergeCell ref="A38:B38"/>
    <mergeCell ref="A39:B39"/>
    <mergeCell ref="A1:A2"/>
    <mergeCell ref="B1:B2"/>
    <mergeCell ref="C1:Q1"/>
    <mergeCell ref="C2:D2"/>
    <mergeCell ref="E2:F2"/>
    <mergeCell ref="A33:A37"/>
    <mergeCell ref="C39:I39"/>
    <mergeCell ref="J39:N39"/>
    <mergeCell ref="O39:Q39"/>
    <mergeCell ref="C56:E56"/>
    <mergeCell ref="F56:H56"/>
    <mergeCell ref="I56:K56"/>
    <mergeCell ref="C57:E57"/>
    <mergeCell ref="C58:E58"/>
    <mergeCell ref="C59:E59"/>
    <mergeCell ref="C60:E60"/>
    <mergeCell ref="C61:E61"/>
    <mergeCell ref="F57:H57"/>
    <mergeCell ref="F58:H58"/>
    <mergeCell ref="F59:H59"/>
    <mergeCell ref="F60:H60"/>
    <mergeCell ref="F61:H61"/>
    <mergeCell ref="F62:H62"/>
    <mergeCell ref="I57:K57"/>
    <mergeCell ref="I58:K58"/>
    <mergeCell ref="I59:K59"/>
    <mergeCell ref="I60:K60"/>
    <mergeCell ref="I61:K61"/>
    <mergeCell ref="I62:K62"/>
    <mergeCell ref="C67:E67"/>
    <mergeCell ref="F67:H67"/>
    <mergeCell ref="I67:K67"/>
    <mergeCell ref="C64:E64"/>
    <mergeCell ref="F64:H64"/>
    <mergeCell ref="I64:K64"/>
    <mergeCell ref="C65:E65"/>
    <mergeCell ref="F65:H65"/>
    <mergeCell ref="I65:K65"/>
    <mergeCell ref="C66:E66"/>
    <mergeCell ref="F66:H66"/>
    <mergeCell ref="I66:K66"/>
  </mergeCells>
  <conditionalFormatting sqref="C4:E4 N5 C6:E32 M6:N32 M4:N4">
    <cfRule type="cellIs" dxfId="394" priority="358" operator="equal">
      <formula>"PK"</formula>
    </cfRule>
    <cfRule type="cellIs" dxfId="393" priority="359" operator="equal">
      <formula>"MK 2"</formula>
    </cfRule>
    <cfRule type="cellIs" dxfId="392" priority="360" operator="equal">
      <formula>"PK"</formula>
    </cfRule>
    <cfRule type="cellIs" dxfId="391" priority="361" operator="equal">
      <formula>"MK 3"</formula>
    </cfRule>
    <cfRule type="cellIs" dxfId="390" priority="362" operator="equal">
      <formula>"MK 1"</formula>
    </cfRule>
  </conditionalFormatting>
  <conditionalFormatting sqref="C5:E5">
    <cfRule type="colorScale" priority="356">
      <colorScale>
        <cfvo type="min"/>
        <cfvo type="max"/>
        <color rgb="FF63BE7B"/>
        <color rgb="FFFCFCFF"/>
      </colorScale>
    </cfRule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:E5">
    <cfRule type="cellIs" dxfId="389" priority="351" operator="equal">
      <formula>"PK"</formula>
    </cfRule>
    <cfRule type="cellIs" dxfId="388" priority="352" operator="equal">
      <formula>"MK 2"</formula>
    </cfRule>
    <cfRule type="cellIs" dxfId="387" priority="353" operator="equal">
      <formula>"PK"</formula>
    </cfRule>
    <cfRule type="cellIs" dxfId="386" priority="354" operator="equal">
      <formula>"MK 3"</formula>
    </cfRule>
    <cfRule type="cellIs" dxfId="385" priority="355" operator="equal">
      <formula>"MK 1"</formula>
    </cfRule>
  </conditionalFormatting>
  <conditionalFormatting sqref="M5">
    <cfRule type="colorScale" priority="349">
      <colorScale>
        <cfvo type="min"/>
        <cfvo type="max"/>
        <color rgb="FF63BE7B"/>
        <color rgb="FFFCFCFF"/>
      </colorScale>
    </cfRule>
    <cfRule type="colorScale" priority="3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">
    <cfRule type="cellIs" dxfId="384" priority="344" operator="equal">
      <formula>"PK"</formula>
    </cfRule>
    <cfRule type="cellIs" dxfId="383" priority="345" operator="equal">
      <formula>"MK 2"</formula>
    </cfRule>
    <cfRule type="cellIs" dxfId="382" priority="346" operator="equal">
      <formula>"PK"</formula>
    </cfRule>
    <cfRule type="cellIs" dxfId="381" priority="347" operator="equal">
      <formula>"MK 3"</formula>
    </cfRule>
    <cfRule type="cellIs" dxfId="380" priority="348" operator="equal">
      <formula>"MK 1"</formula>
    </cfRule>
  </conditionalFormatting>
  <conditionalFormatting sqref="Q6:Q32 Q4">
    <cfRule type="colorScale" priority="335">
      <colorScale>
        <cfvo type="min"/>
        <cfvo type="max"/>
        <color rgb="FF63BE7B"/>
        <color rgb="FFFCFCFF"/>
      </colorScale>
    </cfRule>
    <cfRule type="colorScale" priority="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6:Q32 Q4">
    <cfRule type="cellIs" dxfId="379" priority="330" operator="equal">
      <formula>"PK"</formula>
    </cfRule>
    <cfRule type="cellIs" dxfId="378" priority="331" operator="equal">
      <formula>"MK 2"</formula>
    </cfRule>
    <cfRule type="cellIs" dxfId="377" priority="332" operator="equal">
      <formula>"PK"</formula>
    </cfRule>
    <cfRule type="cellIs" dxfId="376" priority="333" operator="equal">
      <formula>"MK 3"</formula>
    </cfRule>
    <cfRule type="cellIs" dxfId="375" priority="334" operator="equal">
      <formula>"MK 1"</formula>
    </cfRule>
  </conditionalFormatting>
  <conditionalFormatting sqref="Q5">
    <cfRule type="colorScale" priority="328">
      <colorScale>
        <cfvo type="min"/>
        <cfvo type="max"/>
        <color rgb="FF63BE7B"/>
        <color rgb="FFFCFCFF"/>
      </colorScale>
    </cfRule>
    <cfRule type="colorScale" priority="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">
    <cfRule type="cellIs" dxfId="374" priority="323" operator="equal">
      <formula>"PK"</formula>
    </cfRule>
    <cfRule type="cellIs" dxfId="373" priority="324" operator="equal">
      <formula>"MK 2"</formula>
    </cfRule>
    <cfRule type="cellIs" dxfId="372" priority="325" operator="equal">
      <formula>"PK"</formula>
    </cfRule>
    <cfRule type="cellIs" dxfId="371" priority="326" operator="equal">
      <formula>"MK 3"</formula>
    </cfRule>
    <cfRule type="cellIs" dxfId="370" priority="327" operator="equal">
      <formula>"MK 1"</formula>
    </cfRule>
  </conditionalFormatting>
  <conditionalFormatting sqref="B4:E4 B5 N5 B6:E32 M6:N32 M4:N4">
    <cfRule type="colorScale" priority="413">
      <colorScale>
        <cfvo type="min"/>
        <cfvo type="max"/>
        <color rgb="FF63BE7B"/>
        <color rgb="FFFCFCFF"/>
      </colorScale>
    </cfRule>
    <cfRule type="colorScale" priority="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:G32 G4">
    <cfRule type="cellIs" dxfId="369" priority="204" operator="equal">
      <formula>"PK"</formula>
    </cfRule>
    <cfRule type="cellIs" dxfId="368" priority="205" operator="equal">
      <formula>"MK 2"</formula>
    </cfRule>
    <cfRule type="cellIs" dxfId="367" priority="206" operator="equal">
      <formula>"PK"</formula>
    </cfRule>
    <cfRule type="cellIs" dxfId="366" priority="207" operator="equal">
      <formula>"MK 3"</formula>
    </cfRule>
    <cfRule type="cellIs" dxfId="365" priority="208" operator="equal">
      <formula>"MK 1"</formula>
    </cfRule>
  </conditionalFormatting>
  <conditionalFormatting sqref="G5">
    <cfRule type="colorScale" priority="202">
      <colorScale>
        <cfvo type="min"/>
        <cfvo type="max"/>
        <color rgb="FF63BE7B"/>
        <color rgb="FFFCFCFF"/>
      </colorScale>
    </cfRule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">
    <cfRule type="cellIs" dxfId="364" priority="197" operator="equal">
      <formula>"PK"</formula>
    </cfRule>
    <cfRule type="cellIs" dxfId="363" priority="198" operator="equal">
      <formula>"MK 2"</formula>
    </cfRule>
    <cfRule type="cellIs" dxfId="362" priority="199" operator="equal">
      <formula>"PK"</formula>
    </cfRule>
    <cfRule type="cellIs" dxfId="361" priority="200" operator="equal">
      <formula>"MK 3"</formula>
    </cfRule>
    <cfRule type="cellIs" dxfId="360" priority="201" operator="equal">
      <formula>"MK 1"</formula>
    </cfRule>
  </conditionalFormatting>
  <conditionalFormatting sqref="G6:G32 G4">
    <cfRule type="colorScale" priority="209">
      <colorScale>
        <cfvo type="min"/>
        <cfvo type="max"/>
        <color rgb="FF63BE7B"/>
        <color rgb="FFFCFCFF"/>
      </colorScale>
    </cfRule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 H6:H10 H16:H32 H12:H14">
    <cfRule type="cellIs" dxfId="359" priority="190" operator="equal">
      <formula>"PK"</formula>
    </cfRule>
    <cfRule type="cellIs" dxfId="358" priority="191" operator="equal">
      <formula>"MK 2"</formula>
    </cfRule>
    <cfRule type="cellIs" dxfId="357" priority="192" operator="equal">
      <formula>"PK"</formula>
    </cfRule>
    <cfRule type="cellIs" dxfId="356" priority="193" operator="equal">
      <formula>"MK 3"</formula>
    </cfRule>
    <cfRule type="cellIs" dxfId="355" priority="194" operator="equal">
      <formula>"MK 1"</formula>
    </cfRule>
  </conditionalFormatting>
  <conditionalFormatting sqref="H5">
    <cfRule type="colorScale" priority="188">
      <colorScale>
        <cfvo type="min"/>
        <cfvo type="max"/>
        <color rgb="FF63BE7B"/>
        <color rgb="FFFCFCFF"/>
      </colorScale>
    </cfRule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">
    <cfRule type="cellIs" dxfId="354" priority="183" operator="equal">
      <formula>"PK"</formula>
    </cfRule>
    <cfRule type="cellIs" dxfId="353" priority="184" operator="equal">
      <formula>"MK 2"</formula>
    </cfRule>
    <cfRule type="cellIs" dxfId="352" priority="185" operator="equal">
      <formula>"PK"</formula>
    </cfRule>
    <cfRule type="cellIs" dxfId="351" priority="186" operator="equal">
      <formula>"MK 3"</formula>
    </cfRule>
    <cfRule type="cellIs" dxfId="350" priority="187" operator="equal">
      <formula>"MK 1"</formula>
    </cfRule>
  </conditionalFormatting>
  <conditionalFormatting sqref="H6:H10 H4 H16:H32 H12:H14">
    <cfRule type="colorScale" priority="195">
      <colorScale>
        <cfvo type="min"/>
        <cfvo type="max"/>
        <color rgb="FF63BE7B"/>
        <color rgb="FFFCFCFF"/>
      </colorScale>
    </cfRule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5">
    <cfRule type="cellIs" dxfId="349" priority="176" operator="equal">
      <formula>"PK"</formula>
    </cfRule>
    <cfRule type="cellIs" dxfId="348" priority="177" operator="equal">
      <formula>"MK 2"</formula>
    </cfRule>
    <cfRule type="cellIs" dxfId="347" priority="178" operator="equal">
      <formula>"PK"</formula>
    </cfRule>
    <cfRule type="cellIs" dxfId="346" priority="179" operator="equal">
      <formula>"MK 3"</formula>
    </cfRule>
    <cfRule type="cellIs" dxfId="345" priority="180" operator="equal">
      <formula>"MK 1"</formula>
    </cfRule>
  </conditionalFormatting>
  <conditionalFormatting sqref="H15">
    <cfRule type="colorScale" priority="181">
      <colorScale>
        <cfvo type="min"/>
        <cfvo type="max"/>
        <color rgb="FF63BE7B"/>
        <color rgb="FFFCFCFF"/>
      </colorScale>
    </cfRule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">
    <cfRule type="cellIs" dxfId="344" priority="169" operator="equal">
      <formula>"PK"</formula>
    </cfRule>
    <cfRule type="cellIs" dxfId="343" priority="170" operator="equal">
      <formula>"MK 2"</formula>
    </cfRule>
    <cfRule type="cellIs" dxfId="342" priority="171" operator="equal">
      <formula>"PK"</formula>
    </cfRule>
    <cfRule type="cellIs" dxfId="341" priority="172" operator="equal">
      <formula>"MK 3"</formula>
    </cfRule>
    <cfRule type="cellIs" dxfId="340" priority="173" operator="equal">
      <formula>"MK 1"</formula>
    </cfRule>
  </conditionalFormatting>
  <conditionalFormatting sqref="H11">
    <cfRule type="colorScale" priority="174">
      <colorScale>
        <cfvo type="min"/>
        <cfvo type="max"/>
        <color rgb="FF63BE7B"/>
        <color rgb="FFFCFCFF"/>
      </colorScale>
    </cfRule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 J6:J32">
    <cfRule type="cellIs" dxfId="339" priority="127" operator="equal">
      <formula>"PK"</formula>
    </cfRule>
    <cfRule type="cellIs" dxfId="338" priority="128" operator="equal">
      <formula>"MK 2"</formula>
    </cfRule>
    <cfRule type="cellIs" dxfId="337" priority="129" operator="equal">
      <formula>"PK"</formula>
    </cfRule>
    <cfRule type="cellIs" dxfId="336" priority="130" operator="equal">
      <formula>"MK 3"</formula>
    </cfRule>
    <cfRule type="cellIs" dxfId="335" priority="131" operator="equal">
      <formula>"MK 1"</formula>
    </cfRule>
  </conditionalFormatting>
  <conditionalFormatting sqref="J5">
    <cfRule type="colorScale" priority="125">
      <colorScale>
        <cfvo type="min"/>
        <cfvo type="max"/>
        <color rgb="FF63BE7B"/>
        <color rgb="FFFCFCFF"/>
      </colorScale>
    </cfRule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">
    <cfRule type="cellIs" dxfId="334" priority="120" operator="equal">
      <formula>"PK"</formula>
    </cfRule>
    <cfRule type="cellIs" dxfId="333" priority="121" operator="equal">
      <formula>"MK 2"</formula>
    </cfRule>
    <cfRule type="cellIs" dxfId="332" priority="122" operator="equal">
      <formula>"PK"</formula>
    </cfRule>
    <cfRule type="cellIs" dxfId="331" priority="123" operator="equal">
      <formula>"MK 3"</formula>
    </cfRule>
    <cfRule type="cellIs" dxfId="330" priority="124" operator="equal">
      <formula>"MK 1"</formula>
    </cfRule>
  </conditionalFormatting>
  <conditionalFormatting sqref="J6:J32 J4">
    <cfRule type="colorScale" priority="132">
      <colorScale>
        <cfvo type="min"/>
        <cfvo type="max"/>
        <color rgb="FF63BE7B"/>
        <color rgb="FFFCFCFF"/>
      </colorScale>
    </cfRule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 L6:L32">
    <cfRule type="cellIs" dxfId="329" priority="85" operator="equal">
      <formula>"PK"</formula>
    </cfRule>
    <cfRule type="cellIs" dxfId="328" priority="86" operator="equal">
      <formula>"MK 2"</formula>
    </cfRule>
    <cfRule type="cellIs" dxfId="327" priority="87" operator="equal">
      <formula>"PK"</formula>
    </cfRule>
    <cfRule type="cellIs" dxfId="326" priority="88" operator="equal">
      <formula>"MK 3"</formula>
    </cfRule>
    <cfRule type="cellIs" dxfId="325" priority="89" operator="equal">
      <formula>"MK 1"</formula>
    </cfRule>
  </conditionalFormatting>
  <conditionalFormatting sqref="L5">
    <cfRule type="colorScale" priority="83">
      <colorScale>
        <cfvo type="min"/>
        <cfvo type="max"/>
        <color rgb="FF63BE7B"/>
        <color rgb="FFFCFCFF"/>
      </colorScale>
    </cfRule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">
    <cfRule type="cellIs" dxfId="324" priority="78" operator="equal">
      <formula>"PK"</formula>
    </cfRule>
    <cfRule type="cellIs" dxfId="323" priority="79" operator="equal">
      <formula>"MK 2"</formula>
    </cfRule>
    <cfRule type="cellIs" dxfId="322" priority="80" operator="equal">
      <formula>"PK"</formula>
    </cfRule>
    <cfRule type="cellIs" dxfId="321" priority="81" operator="equal">
      <formula>"MK 3"</formula>
    </cfRule>
    <cfRule type="cellIs" dxfId="320" priority="82" operator="equal">
      <formula>"MK 1"</formula>
    </cfRule>
  </conditionalFormatting>
  <conditionalFormatting sqref="L6:L32 L4">
    <cfRule type="colorScale" priority="90">
      <colorScale>
        <cfvo type="min"/>
        <cfvo type="max"/>
        <color rgb="FF63BE7B"/>
        <color rgb="FFFCFCFF"/>
      </colorScale>
    </cfRule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 O6:O32">
    <cfRule type="cellIs" dxfId="319" priority="69" operator="equal">
      <formula>"PK"</formula>
    </cfRule>
    <cfRule type="cellIs" dxfId="318" priority="70" operator="equal">
      <formula>"MK 2"</formula>
    </cfRule>
    <cfRule type="cellIs" dxfId="317" priority="71" operator="equal">
      <formula>"PK"</formula>
    </cfRule>
    <cfRule type="cellIs" dxfId="316" priority="72" operator="equal">
      <formula>"MK 3"</formula>
    </cfRule>
    <cfRule type="cellIs" dxfId="315" priority="73" operator="equal">
      <formula>"MK 1"</formula>
    </cfRule>
  </conditionalFormatting>
  <conditionalFormatting sqref="O5">
    <cfRule type="cellIs" dxfId="314" priority="64" operator="equal">
      <formula>"PK"</formula>
    </cfRule>
    <cfRule type="cellIs" dxfId="313" priority="65" operator="equal">
      <formula>"MK 2"</formula>
    </cfRule>
    <cfRule type="cellIs" dxfId="312" priority="66" operator="equal">
      <formula>"PK"</formula>
    </cfRule>
    <cfRule type="cellIs" dxfId="311" priority="67" operator="equal">
      <formula>"MK 3"</formula>
    </cfRule>
    <cfRule type="cellIs" dxfId="310" priority="68" operator="equal">
      <formula>"MK 1"</formula>
    </cfRule>
  </conditionalFormatting>
  <conditionalFormatting sqref="O6:O32 O4">
    <cfRule type="colorScale" priority="74">
      <colorScale>
        <cfvo type="min"/>
        <cfvo type="max"/>
        <color rgb="FF63BE7B"/>
        <color rgb="FFFCFCFF"/>
      </colorScale>
    </cfRule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">
    <cfRule type="colorScale" priority="76">
      <colorScale>
        <cfvo type="min"/>
        <cfvo type="max"/>
        <color rgb="FF63BE7B"/>
        <color rgb="FFFCFCFF"/>
      </colorScale>
    </cfRule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 P6:P32">
    <cfRule type="cellIs" dxfId="309" priority="55" operator="equal">
      <formula>"PK"</formula>
    </cfRule>
    <cfRule type="cellIs" dxfId="308" priority="56" operator="equal">
      <formula>"MK 2"</formula>
    </cfRule>
    <cfRule type="cellIs" dxfId="307" priority="57" operator="equal">
      <formula>"PK"</formula>
    </cfRule>
    <cfRule type="cellIs" dxfId="306" priority="58" operator="equal">
      <formula>"MK 3"</formula>
    </cfRule>
    <cfRule type="cellIs" dxfId="305" priority="59" operator="equal">
      <formula>"MK 1"</formula>
    </cfRule>
  </conditionalFormatting>
  <conditionalFormatting sqref="P5">
    <cfRule type="cellIs" dxfId="304" priority="50" operator="equal">
      <formula>"PK"</formula>
    </cfRule>
    <cfRule type="cellIs" dxfId="303" priority="51" operator="equal">
      <formula>"MK 2"</formula>
    </cfRule>
    <cfRule type="cellIs" dxfId="302" priority="52" operator="equal">
      <formula>"PK"</formula>
    </cfRule>
    <cfRule type="cellIs" dxfId="301" priority="53" operator="equal">
      <formula>"MK 3"</formula>
    </cfRule>
    <cfRule type="cellIs" dxfId="300" priority="54" operator="equal">
      <formula>"MK 1"</formula>
    </cfRule>
  </conditionalFormatting>
  <conditionalFormatting sqref="P6:P32 P4">
    <cfRule type="colorScale" priority="60">
      <colorScale>
        <cfvo type="min"/>
        <cfvo type="max"/>
        <color rgb="FF63BE7B"/>
        <color rgb="FFFCFCFF"/>
      </colorScale>
    </cfRule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5">
    <cfRule type="colorScale" priority="62">
      <colorScale>
        <cfvo type="min"/>
        <cfvo type="max"/>
        <color rgb="FF63BE7B"/>
        <color rgb="FFFCFCFF"/>
      </colorScale>
    </cfRule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:I32">
    <cfRule type="cellIs" dxfId="299" priority="43" operator="equal">
      <formula>"PK"</formula>
    </cfRule>
    <cfRule type="cellIs" dxfId="298" priority="44" operator="equal">
      <formula>"MK 2"</formula>
    </cfRule>
    <cfRule type="cellIs" dxfId="297" priority="45" operator="equal">
      <formula>"PK"</formula>
    </cfRule>
    <cfRule type="cellIs" dxfId="296" priority="46" operator="equal">
      <formula>"MK 3"</formula>
    </cfRule>
    <cfRule type="cellIs" dxfId="295" priority="47" operator="equal">
      <formula>"MK 1"</formula>
    </cfRule>
  </conditionalFormatting>
  <conditionalFormatting sqref="I4:I32">
    <cfRule type="colorScale" priority="48">
      <colorScale>
        <cfvo type="min"/>
        <cfvo type="max"/>
        <color rgb="FF63BE7B"/>
        <color rgb="FFFCFCFF"/>
      </colorScale>
    </cfRule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 F6:F10 F16:F32 F12:F14">
    <cfRule type="cellIs" dxfId="294" priority="36" operator="equal">
      <formula>"PK"</formula>
    </cfRule>
    <cfRule type="cellIs" dxfId="293" priority="37" operator="equal">
      <formula>"MK 2"</formula>
    </cfRule>
    <cfRule type="cellIs" dxfId="292" priority="38" operator="equal">
      <formula>"PK"</formula>
    </cfRule>
    <cfRule type="cellIs" dxfId="291" priority="39" operator="equal">
      <formula>"MK 3"</formula>
    </cfRule>
    <cfRule type="cellIs" dxfId="290" priority="40" operator="equal">
      <formula>"MK 1"</formula>
    </cfRule>
  </conditionalFormatting>
  <conditionalFormatting sqref="F5">
    <cfRule type="colorScale" priority="34">
      <colorScale>
        <cfvo type="min"/>
        <cfvo type="max"/>
        <color rgb="FF63BE7B"/>
        <color rgb="FFFCFCFF"/>
      </colorScale>
    </cfRule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">
    <cfRule type="cellIs" dxfId="289" priority="29" operator="equal">
      <formula>"PK"</formula>
    </cfRule>
    <cfRule type="cellIs" dxfId="288" priority="30" operator="equal">
      <formula>"MK 2"</formula>
    </cfRule>
    <cfRule type="cellIs" dxfId="287" priority="31" operator="equal">
      <formula>"PK"</formula>
    </cfRule>
    <cfRule type="cellIs" dxfId="286" priority="32" operator="equal">
      <formula>"MK 3"</formula>
    </cfRule>
    <cfRule type="cellIs" dxfId="285" priority="33" operator="equal">
      <formula>"MK 1"</formula>
    </cfRule>
  </conditionalFormatting>
  <conditionalFormatting sqref="F6:F10 F4 F16:F32 F12:F14">
    <cfRule type="colorScale" priority="41">
      <colorScale>
        <cfvo type="min"/>
        <cfvo type="max"/>
        <color rgb="FF63BE7B"/>
        <color rgb="FFFCFCFF"/>
      </colorScale>
    </cfRule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5">
    <cfRule type="cellIs" dxfId="284" priority="22" operator="equal">
      <formula>"PK"</formula>
    </cfRule>
    <cfRule type="cellIs" dxfId="283" priority="23" operator="equal">
      <formula>"MK 2"</formula>
    </cfRule>
    <cfRule type="cellIs" dxfId="282" priority="24" operator="equal">
      <formula>"PK"</formula>
    </cfRule>
    <cfRule type="cellIs" dxfId="281" priority="25" operator="equal">
      <formula>"MK 3"</formula>
    </cfRule>
    <cfRule type="cellIs" dxfId="280" priority="26" operator="equal">
      <formula>"MK 1"</formula>
    </cfRule>
  </conditionalFormatting>
  <conditionalFormatting sqref="F15">
    <cfRule type="colorScale" priority="27">
      <colorScale>
        <cfvo type="min"/>
        <cfvo type="max"/>
        <color rgb="FF63BE7B"/>
        <color rgb="FFFCFCFF"/>
      </colorScale>
    </cfRule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1">
    <cfRule type="cellIs" dxfId="279" priority="15" operator="equal">
      <formula>"PK"</formula>
    </cfRule>
    <cfRule type="cellIs" dxfId="278" priority="16" operator="equal">
      <formula>"MK 2"</formula>
    </cfRule>
    <cfRule type="cellIs" dxfId="277" priority="17" operator="equal">
      <formula>"PK"</formula>
    </cfRule>
    <cfRule type="cellIs" dxfId="276" priority="18" operator="equal">
      <formula>"MK 3"</formula>
    </cfRule>
    <cfRule type="cellIs" dxfId="275" priority="19" operator="equal">
      <formula>"MK 1"</formula>
    </cfRule>
  </conditionalFormatting>
  <conditionalFormatting sqref="F11">
    <cfRule type="colorScale" priority="20">
      <colorScale>
        <cfvo type="min"/>
        <cfvo type="max"/>
        <color rgb="FF63BE7B"/>
        <color rgb="FFFCFCFF"/>
      </colorScale>
    </cfRule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 K6:K32">
    <cfRule type="cellIs" dxfId="274" priority="8" operator="equal">
      <formula>"PK"</formula>
    </cfRule>
    <cfRule type="cellIs" dxfId="273" priority="9" operator="equal">
      <formula>"MK 2"</formula>
    </cfRule>
    <cfRule type="cellIs" dxfId="272" priority="10" operator="equal">
      <formula>"PK"</formula>
    </cfRule>
    <cfRule type="cellIs" dxfId="271" priority="11" operator="equal">
      <formula>"MK 3"</formula>
    </cfRule>
    <cfRule type="cellIs" dxfId="270" priority="12" operator="equal">
      <formula>"MK 1"</formula>
    </cfRule>
  </conditionalFormatting>
  <conditionalFormatting sqref="K5">
    <cfRule type="colorScale" priority="6">
      <colorScale>
        <cfvo type="min"/>
        <cfvo type="max"/>
        <color rgb="FF63BE7B"/>
        <color rgb="FFFCFCFF"/>
      </colorScale>
    </cfRule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">
    <cfRule type="cellIs" dxfId="269" priority="1" operator="equal">
      <formula>"PK"</formula>
    </cfRule>
    <cfRule type="cellIs" dxfId="268" priority="2" operator="equal">
      <formula>"MK 2"</formula>
    </cfRule>
    <cfRule type="cellIs" dxfId="267" priority="3" operator="equal">
      <formula>"PK"</formula>
    </cfRule>
    <cfRule type="cellIs" dxfId="266" priority="4" operator="equal">
      <formula>"MK 3"</formula>
    </cfRule>
    <cfRule type="cellIs" dxfId="265" priority="5" operator="equal">
      <formula>"MK 1"</formula>
    </cfRule>
  </conditionalFormatting>
  <conditionalFormatting sqref="K6:K32 K4">
    <cfRule type="colorScale" priority="13">
      <colorScale>
        <cfvo type="min"/>
        <cfvo type="max"/>
        <color rgb="FF63BE7B"/>
        <color rgb="FFFCFCFF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zoomScale="80" zoomScaleNormal="80" workbookViewId="0">
      <selection activeCell="C48" sqref="C48"/>
    </sheetView>
  </sheetViews>
  <sheetFormatPr defaultRowHeight="15" x14ac:dyDescent="0.25"/>
  <sheetData>
    <row r="1" spans="1:20" ht="15.75" thickBot="1" x14ac:dyDescent="0.3">
      <c r="A1" s="147" t="s">
        <v>102</v>
      </c>
      <c r="B1" s="147"/>
      <c r="C1" s="147"/>
      <c r="D1" s="1"/>
      <c r="E1" s="1"/>
      <c r="F1" s="1"/>
      <c r="G1" s="1"/>
      <c r="H1" s="1"/>
      <c r="K1" s="147" t="s">
        <v>122</v>
      </c>
      <c r="L1" s="147"/>
      <c r="M1" s="147"/>
      <c r="N1" s="1"/>
      <c r="O1" s="1"/>
      <c r="P1" s="1"/>
      <c r="Q1" s="1"/>
    </row>
    <row r="2" spans="1:20" ht="16.5" thickBot="1" x14ac:dyDescent="0.3">
      <c r="A2" s="1"/>
      <c r="B2" s="1" t="s">
        <v>121</v>
      </c>
      <c r="C2" s="1" t="s">
        <v>116</v>
      </c>
      <c r="D2" s="1" t="s">
        <v>117</v>
      </c>
      <c r="E2" s="1" t="s">
        <v>118</v>
      </c>
      <c r="F2" s="1" t="s">
        <v>119</v>
      </c>
      <c r="G2" s="1" t="s">
        <v>120</v>
      </c>
      <c r="H2" s="1"/>
      <c r="K2" s="1"/>
      <c r="L2" s="1" t="s">
        <v>121</v>
      </c>
      <c r="M2" s="1" t="s">
        <v>116</v>
      </c>
      <c r="N2" s="1" t="s">
        <v>117</v>
      </c>
      <c r="O2" s="1" t="s">
        <v>118</v>
      </c>
      <c r="P2" s="1" t="s">
        <v>119</v>
      </c>
      <c r="Q2" s="1" t="s">
        <v>120</v>
      </c>
      <c r="T2" s="37">
        <v>100</v>
      </c>
    </row>
    <row r="3" spans="1:20" ht="16.5" thickBot="1" x14ac:dyDescent="0.3">
      <c r="A3" s="1" t="s">
        <v>103</v>
      </c>
      <c r="B3" s="1">
        <v>1</v>
      </c>
      <c r="C3" s="1">
        <v>4</v>
      </c>
      <c r="D3" s="1">
        <v>4</v>
      </c>
      <c r="E3" s="1">
        <v>4</v>
      </c>
      <c r="F3" s="1">
        <f>C3+D3+E3</f>
        <v>12</v>
      </c>
      <c r="G3" s="75">
        <f>(F3/15)</f>
        <v>0.8</v>
      </c>
      <c r="H3" s="1"/>
      <c r="K3" s="1" t="s">
        <v>103</v>
      </c>
      <c r="L3" s="1">
        <v>1</v>
      </c>
      <c r="M3" s="1">
        <v>4</v>
      </c>
      <c r="N3" s="1">
        <v>5</v>
      </c>
      <c r="O3" s="1">
        <v>5</v>
      </c>
      <c r="P3" s="1">
        <f>M3+N3+O3</f>
        <v>14</v>
      </c>
      <c r="Q3" s="75">
        <f>(P3/15)</f>
        <v>0.93333333333333335</v>
      </c>
      <c r="R3" s="65">
        <f>AVERAGE(Q3,Q6,Q9)</f>
        <v>0.88888888888888895</v>
      </c>
      <c r="T3" s="38">
        <v>96.6</v>
      </c>
    </row>
    <row r="4" spans="1:20" ht="16.5" thickBot="1" x14ac:dyDescent="0.3">
      <c r="A4" s="1"/>
      <c r="B4" s="1">
        <v>2</v>
      </c>
      <c r="C4" s="1">
        <v>4</v>
      </c>
      <c r="D4" s="1">
        <v>4</v>
      </c>
      <c r="E4" s="1">
        <v>4</v>
      </c>
      <c r="F4" s="1">
        <f t="shared" ref="F4:F41" si="0">C4+D4+E4</f>
        <v>12</v>
      </c>
      <c r="G4" s="75">
        <f t="shared" ref="G4:G41" si="1">(F4/15)</f>
        <v>0.8</v>
      </c>
      <c r="H4" s="1"/>
      <c r="K4" s="1"/>
      <c r="L4" s="1">
        <v>2</v>
      </c>
      <c r="M4" s="1">
        <v>4</v>
      </c>
      <c r="N4" s="1">
        <v>5</v>
      </c>
      <c r="O4" s="1">
        <v>5</v>
      </c>
      <c r="P4" s="1">
        <f t="shared" ref="P4:P23" si="2">M4+N4+O4</f>
        <v>14</v>
      </c>
      <c r="Q4" s="75">
        <f t="shared" ref="Q4:Q23" si="3">(P4/15)</f>
        <v>0.93333333333333335</v>
      </c>
      <c r="T4" s="38">
        <v>100</v>
      </c>
    </row>
    <row r="5" spans="1:20" ht="16.5" thickBot="1" x14ac:dyDescent="0.3">
      <c r="A5" s="1"/>
      <c r="B5" s="1">
        <v>3</v>
      </c>
      <c r="C5" s="1">
        <v>4</v>
      </c>
      <c r="D5" s="1">
        <v>4</v>
      </c>
      <c r="E5" s="1">
        <v>4</v>
      </c>
      <c r="F5" s="1">
        <f t="shared" si="0"/>
        <v>12</v>
      </c>
      <c r="G5" s="75">
        <f t="shared" si="1"/>
        <v>0.8</v>
      </c>
      <c r="H5" s="1"/>
      <c r="K5" s="1"/>
      <c r="L5" s="1">
        <v>3</v>
      </c>
      <c r="M5" s="1">
        <v>4</v>
      </c>
      <c r="N5" s="1">
        <v>5</v>
      </c>
      <c r="O5" s="1">
        <v>5</v>
      </c>
      <c r="P5" s="1">
        <f t="shared" si="2"/>
        <v>14</v>
      </c>
      <c r="Q5" s="75">
        <f t="shared" si="3"/>
        <v>0.93333333333333335</v>
      </c>
      <c r="T5" s="38">
        <v>100</v>
      </c>
    </row>
    <row r="6" spans="1:20" ht="16.5" thickBot="1" x14ac:dyDescent="0.3">
      <c r="A6" s="1" t="s">
        <v>104</v>
      </c>
      <c r="B6" s="1">
        <v>1</v>
      </c>
      <c r="C6" s="1">
        <v>4</v>
      </c>
      <c r="D6" s="1">
        <v>5</v>
      </c>
      <c r="E6" s="1">
        <v>4</v>
      </c>
      <c r="F6" s="1">
        <f t="shared" si="0"/>
        <v>13</v>
      </c>
      <c r="G6" s="75">
        <f>(F6/15)</f>
        <v>0.8666666666666667</v>
      </c>
      <c r="H6" s="1"/>
      <c r="K6" s="1" t="s">
        <v>104</v>
      </c>
      <c r="L6" s="1">
        <v>1</v>
      </c>
      <c r="M6" s="1">
        <v>4</v>
      </c>
      <c r="N6" s="1">
        <v>4</v>
      </c>
      <c r="O6" s="1">
        <v>4</v>
      </c>
      <c r="P6" s="1">
        <f t="shared" si="2"/>
        <v>12</v>
      </c>
      <c r="Q6" s="75">
        <f t="shared" si="3"/>
        <v>0.8</v>
      </c>
      <c r="T6" s="38">
        <v>100</v>
      </c>
    </row>
    <row r="7" spans="1:20" ht="16.5" thickBot="1" x14ac:dyDescent="0.3">
      <c r="A7" s="1"/>
      <c r="B7" s="1">
        <v>2</v>
      </c>
      <c r="C7" s="1">
        <v>4</v>
      </c>
      <c r="D7" s="1">
        <v>5</v>
      </c>
      <c r="E7" s="1">
        <v>4</v>
      </c>
      <c r="F7" s="1">
        <f t="shared" si="0"/>
        <v>13</v>
      </c>
      <c r="G7" s="75">
        <f t="shared" si="1"/>
        <v>0.8666666666666667</v>
      </c>
      <c r="H7" s="1"/>
      <c r="K7" s="1"/>
      <c r="L7" s="1">
        <v>2</v>
      </c>
      <c r="M7" s="1">
        <v>4</v>
      </c>
      <c r="N7" s="1">
        <v>4</v>
      </c>
      <c r="O7" s="1">
        <v>4</v>
      </c>
      <c r="P7" s="1">
        <f t="shared" si="2"/>
        <v>12</v>
      </c>
      <c r="Q7" s="75">
        <f t="shared" si="3"/>
        <v>0.8</v>
      </c>
      <c r="T7" s="38">
        <v>93.1</v>
      </c>
    </row>
    <row r="8" spans="1:20" ht="16.5" thickBot="1" x14ac:dyDescent="0.3">
      <c r="A8" s="1"/>
      <c r="B8" s="1">
        <v>3</v>
      </c>
      <c r="C8" s="1">
        <v>4</v>
      </c>
      <c r="D8" s="1">
        <v>5</v>
      </c>
      <c r="E8" s="1">
        <v>4</v>
      </c>
      <c r="F8" s="1">
        <f t="shared" si="0"/>
        <v>13</v>
      </c>
      <c r="G8" s="75">
        <f t="shared" si="1"/>
        <v>0.8666666666666667</v>
      </c>
      <c r="H8" s="1"/>
      <c r="K8" s="1"/>
      <c r="L8" s="1">
        <v>3</v>
      </c>
      <c r="M8" s="1">
        <v>4</v>
      </c>
      <c r="N8" s="1">
        <v>4</v>
      </c>
      <c r="O8" s="1">
        <v>4</v>
      </c>
      <c r="P8" s="1">
        <f t="shared" si="2"/>
        <v>12</v>
      </c>
      <c r="Q8" s="75">
        <f t="shared" si="3"/>
        <v>0.8</v>
      </c>
      <c r="T8" s="38">
        <v>82.8</v>
      </c>
    </row>
    <row r="9" spans="1:20" ht="16.5" thickBot="1" x14ac:dyDescent="0.3">
      <c r="A9" s="1" t="s">
        <v>105</v>
      </c>
      <c r="B9" s="1">
        <v>1</v>
      </c>
      <c r="C9" s="1">
        <v>5</v>
      </c>
      <c r="D9" s="1">
        <v>5</v>
      </c>
      <c r="E9" s="1">
        <v>4</v>
      </c>
      <c r="F9" s="1">
        <f t="shared" si="0"/>
        <v>14</v>
      </c>
      <c r="G9" s="75">
        <f>(F9/15)</f>
        <v>0.93333333333333335</v>
      </c>
      <c r="H9" s="1"/>
      <c r="K9" s="1" t="s">
        <v>123</v>
      </c>
      <c r="L9" s="1">
        <v>1</v>
      </c>
      <c r="M9" s="1">
        <v>4</v>
      </c>
      <c r="N9" s="1">
        <v>5</v>
      </c>
      <c r="O9" s="1">
        <v>5</v>
      </c>
      <c r="P9" s="1">
        <f t="shared" si="2"/>
        <v>14</v>
      </c>
      <c r="Q9" s="75">
        <f t="shared" si="3"/>
        <v>0.93333333333333335</v>
      </c>
      <c r="T9" s="38">
        <v>89.7</v>
      </c>
    </row>
    <row r="10" spans="1:20" ht="16.5" thickBot="1" x14ac:dyDescent="0.3">
      <c r="A10" s="1"/>
      <c r="B10" s="1">
        <v>2</v>
      </c>
      <c r="C10" s="1">
        <v>5</v>
      </c>
      <c r="D10" s="1">
        <v>5</v>
      </c>
      <c r="E10" s="1">
        <v>4</v>
      </c>
      <c r="F10" s="1">
        <f t="shared" si="0"/>
        <v>14</v>
      </c>
      <c r="G10" s="75">
        <f t="shared" si="1"/>
        <v>0.93333333333333335</v>
      </c>
      <c r="H10" s="1"/>
      <c r="K10" s="1"/>
      <c r="L10" s="1">
        <v>2</v>
      </c>
      <c r="M10" s="1">
        <v>4</v>
      </c>
      <c r="N10" s="1">
        <v>5</v>
      </c>
      <c r="O10" s="1">
        <v>5</v>
      </c>
      <c r="P10" s="1">
        <f t="shared" si="2"/>
        <v>14</v>
      </c>
      <c r="Q10" s="75">
        <f t="shared" si="3"/>
        <v>0.93333333333333335</v>
      </c>
      <c r="T10" s="38">
        <v>100</v>
      </c>
    </row>
    <row r="11" spans="1:20" ht="16.5" thickBot="1" x14ac:dyDescent="0.3">
      <c r="A11" s="1"/>
      <c r="B11" s="1">
        <v>3</v>
      </c>
      <c r="C11" s="1">
        <v>5</v>
      </c>
      <c r="D11" s="1">
        <v>5</v>
      </c>
      <c r="E11" s="1">
        <v>4</v>
      </c>
      <c r="F11" s="1">
        <f t="shared" si="0"/>
        <v>14</v>
      </c>
      <c r="G11" s="75">
        <f t="shared" si="1"/>
        <v>0.93333333333333335</v>
      </c>
      <c r="H11" s="1"/>
      <c r="K11" s="1"/>
      <c r="L11" s="1">
        <v>3</v>
      </c>
      <c r="M11" s="1">
        <v>4</v>
      </c>
      <c r="N11" s="1">
        <v>5</v>
      </c>
      <c r="O11" s="1">
        <v>5</v>
      </c>
      <c r="P11" s="1">
        <f t="shared" si="2"/>
        <v>14</v>
      </c>
      <c r="Q11" s="75">
        <f t="shared" si="3"/>
        <v>0.93333333333333335</v>
      </c>
      <c r="T11" s="38">
        <v>95.6</v>
      </c>
    </row>
    <row r="12" spans="1:20" x14ac:dyDescent="0.25">
      <c r="A12" s="1" t="s">
        <v>106</v>
      </c>
      <c r="B12" s="1">
        <v>1</v>
      </c>
      <c r="C12" s="1">
        <v>4</v>
      </c>
      <c r="D12" s="1">
        <v>5</v>
      </c>
      <c r="E12" s="1">
        <v>4</v>
      </c>
      <c r="F12" s="1">
        <f t="shared" si="0"/>
        <v>13</v>
      </c>
      <c r="G12" s="75">
        <f t="shared" si="1"/>
        <v>0.8666666666666667</v>
      </c>
      <c r="H12" s="1"/>
      <c r="K12" s="1" t="s">
        <v>105</v>
      </c>
      <c r="L12" s="1">
        <v>1</v>
      </c>
      <c r="M12" s="1">
        <v>4</v>
      </c>
      <c r="N12" s="1">
        <v>5</v>
      </c>
      <c r="O12" s="1">
        <v>4</v>
      </c>
      <c r="P12" s="1">
        <f t="shared" si="2"/>
        <v>13</v>
      </c>
      <c r="Q12" s="75">
        <f t="shared" si="3"/>
        <v>0.8666666666666667</v>
      </c>
    </row>
    <row r="13" spans="1:20" x14ac:dyDescent="0.25">
      <c r="A13" s="1"/>
      <c r="B13" s="1">
        <v>2</v>
      </c>
      <c r="C13" s="1">
        <v>4</v>
      </c>
      <c r="D13" s="1">
        <v>5</v>
      </c>
      <c r="E13" s="1">
        <v>4</v>
      </c>
      <c r="F13" s="1">
        <f t="shared" si="0"/>
        <v>13</v>
      </c>
      <c r="G13" s="75">
        <f t="shared" si="1"/>
        <v>0.8666666666666667</v>
      </c>
      <c r="H13" s="1"/>
      <c r="K13" s="1"/>
      <c r="L13" s="1">
        <v>2</v>
      </c>
      <c r="M13" s="1">
        <v>4</v>
      </c>
      <c r="N13" s="1">
        <v>5</v>
      </c>
      <c r="O13" s="1">
        <v>4</v>
      </c>
      <c r="P13" s="1">
        <f t="shared" si="2"/>
        <v>13</v>
      </c>
      <c r="Q13" s="75">
        <f t="shared" si="3"/>
        <v>0.8666666666666667</v>
      </c>
      <c r="T13">
        <f>AVERAGE(T2:T11)</f>
        <v>95.78</v>
      </c>
    </row>
    <row r="14" spans="1:20" x14ac:dyDescent="0.25">
      <c r="A14" s="1"/>
      <c r="B14" s="1">
        <v>3</v>
      </c>
      <c r="C14" s="1">
        <v>4</v>
      </c>
      <c r="D14" s="1">
        <v>5</v>
      </c>
      <c r="E14" s="1">
        <v>4</v>
      </c>
      <c r="F14" s="1">
        <f t="shared" si="0"/>
        <v>13</v>
      </c>
      <c r="G14" s="75">
        <f t="shared" si="1"/>
        <v>0.8666666666666667</v>
      </c>
      <c r="H14" s="1"/>
      <c r="K14" s="1"/>
      <c r="L14" s="1">
        <v>3</v>
      </c>
      <c r="M14" s="1">
        <v>4</v>
      </c>
      <c r="N14" s="1">
        <v>5</v>
      </c>
      <c r="O14" s="1">
        <v>4</v>
      </c>
      <c r="P14" s="1">
        <f t="shared" si="2"/>
        <v>13</v>
      </c>
      <c r="Q14" s="75">
        <f t="shared" si="3"/>
        <v>0.8666666666666667</v>
      </c>
    </row>
    <row r="15" spans="1:20" x14ac:dyDescent="0.25">
      <c r="A15" s="1" t="s">
        <v>107</v>
      </c>
      <c r="B15" s="1">
        <v>1</v>
      </c>
      <c r="C15" s="1">
        <v>4</v>
      </c>
      <c r="D15" s="1">
        <v>5</v>
      </c>
      <c r="E15" s="1">
        <v>4</v>
      </c>
      <c r="F15" s="1">
        <f t="shared" si="0"/>
        <v>13</v>
      </c>
      <c r="G15" s="75">
        <f t="shared" si="1"/>
        <v>0.8666666666666667</v>
      </c>
      <c r="H15" s="1"/>
      <c r="K15" s="1" t="s">
        <v>106</v>
      </c>
      <c r="L15" s="1">
        <v>1</v>
      </c>
      <c r="M15" s="1">
        <v>4</v>
      </c>
      <c r="N15" s="1">
        <v>5</v>
      </c>
      <c r="O15" s="1">
        <v>4</v>
      </c>
      <c r="P15" s="1">
        <f t="shared" si="2"/>
        <v>13</v>
      </c>
      <c r="Q15" s="75">
        <f t="shared" si="3"/>
        <v>0.8666666666666667</v>
      </c>
    </row>
    <row r="16" spans="1:20" x14ac:dyDescent="0.25">
      <c r="A16" s="1"/>
      <c r="B16" s="1">
        <v>2</v>
      </c>
      <c r="C16" s="1">
        <v>4</v>
      </c>
      <c r="D16" s="1">
        <v>5</v>
      </c>
      <c r="E16" s="1">
        <v>4</v>
      </c>
      <c r="F16" s="1">
        <f t="shared" si="0"/>
        <v>13</v>
      </c>
      <c r="G16" s="75">
        <f t="shared" si="1"/>
        <v>0.8666666666666667</v>
      </c>
      <c r="H16" s="1"/>
      <c r="K16" s="1"/>
      <c r="L16" s="1">
        <v>2</v>
      </c>
      <c r="M16" s="1">
        <v>4</v>
      </c>
      <c r="N16" s="1">
        <v>5</v>
      </c>
      <c r="O16" s="1">
        <v>4</v>
      </c>
      <c r="P16" s="1">
        <f t="shared" si="2"/>
        <v>13</v>
      </c>
      <c r="Q16" s="75">
        <f t="shared" si="3"/>
        <v>0.8666666666666667</v>
      </c>
    </row>
    <row r="17" spans="1:17" x14ac:dyDescent="0.25">
      <c r="A17" s="1"/>
      <c r="B17" s="1">
        <v>3</v>
      </c>
      <c r="C17" s="1">
        <v>4</v>
      </c>
      <c r="D17" s="1">
        <v>5</v>
      </c>
      <c r="E17" s="1">
        <v>4</v>
      </c>
      <c r="F17" s="1">
        <f t="shared" si="0"/>
        <v>13</v>
      </c>
      <c r="G17" s="75">
        <f t="shared" si="1"/>
        <v>0.8666666666666667</v>
      </c>
      <c r="H17" s="1"/>
      <c r="K17" s="1"/>
      <c r="L17" s="1">
        <v>3</v>
      </c>
      <c r="M17" s="1">
        <v>4</v>
      </c>
      <c r="N17" s="1">
        <v>5</v>
      </c>
      <c r="O17" s="1">
        <v>4</v>
      </c>
      <c r="P17" s="1">
        <f t="shared" si="2"/>
        <v>13</v>
      </c>
      <c r="Q17" s="75">
        <f t="shared" si="3"/>
        <v>0.8666666666666667</v>
      </c>
    </row>
    <row r="18" spans="1:17" x14ac:dyDescent="0.25">
      <c r="A18" s="1" t="s">
        <v>108</v>
      </c>
      <c r="B18" s="1">
        <v>1</v>
      </c>
      <c r="C18" s="1">
        <v>5</v>
      </c>
      <c r="D18" s="1">
        <v>5</v>
      </c>
      <c r="E18" s="1">
        <v>4</v>
      </c>
      <c r="F18" s="1">
        <f t="shared" si="0"/>
        <v>14</v>
      </c>
      <c r="G18" s="75">
        <f t="shared" si="1"/>
        <v>0.93333333333333335</v>
      </c>
      <c r="H18" s="1"/>
      <c r="K18" s="1" t="s">
        <v>107</v>
      </c>
      <c r="L18" s="1">
        <v>1</v>
      </c>
      <c r="M18" s="1">
        <v>4</v>
      </c>
      <c r="N18" s="1">
        <v>5</v>
      </c>
      <c r="O18" s="1">
        <v>4</v>
      </c>
      <c r="P18" s="1">
        <f t="shared" si="2"/>
        <v>13</v>
      </c>
      <c r="Q18" s="75">
        <f t="shared" si="3"/>
        <v>0.8666666666666667</v>
      </c>
    </row>
    <row r="19" spans="1:17" x14ac:dyDescent="0.25">
      <c r="A19" s="1"/>
      <c r="B19" s="1">
        <v>2</v>
      </c>
      <c r="C19" s="1">
        <v>5</v>
      </c>
      <c r="D19" s="1">
        <v>5</v>
      </c>
      <c r="E19" s="1">
        <v>4</v>
      </c>
      <c r="F19" s="1">
        <f t="shared" si="0"/>
        <v>14</v>
      </c>
      <c r="G19" s="75">
        <f t="shared" si="1"/>
        <v>0.93333333333333335</v>
      </c>
      <c r="H19" s="1"/>
      <c r="K19" s="1"/>
      <c r="L19" s="1">
        <v>2</v>
      </c>
      <c r="M19" s="1">
        <v>4</v>
      </c>
      <c r="N19" s="1">
        <v>5</v>
      </c>
      <c r="O19" s="1">
        <v>4</v>
      </c>
      <c r="P19" s="1">
        <f t="shared" si="2"/>
        <v>13</v>
      </c>
      <c r="Q19" s="75">
        <f t="shared" si="3"/>
        <v>0.8666666666666667</v>
      </c>
    </row>
    <row r="20" spans="1:17" x14ac:dyDescent="0.25">
      <c r="A20" s="1"/>
      <c r="B20" s="1">
        <v>3</v>
      </c>
      <c r="C20" s="1">
        <v>5</v>
      </c>
      <c r="D20" s="1">
        <v>5</v>
      </c>
      <c r="E20" s="1">
        <v>4</v>
      </c>
      <c r="F20" s="1">
        <f t="shared" si="0"/>
        <v>14</v>
      </c>
      <c r="G20" s="75">
        <f t="shared" si="1"/>
        <v>0.93333333333333335</v>
      </c>
      <c r="H20" s="1"/>
      <c r="K20" s="1"/>
      <c r="L20" s="1">
        <v>3</v>
      </c>
      <c r="M20" s="1">
        <v>4</v>
      </c>
      <c r="N20" s="1">
        <v>5</v>
      </c>
      <c r="O20" s="1">
        <v>4</v>
      </c>
      <c r="P20" s="1">
        <f t="shared" si="2"/>
        <v>13</v>
      </c>
      <c r="Q20" s="75">
        <f t="shared" si="3"/>
        <v>0.8666666666666667</v>
      </c>
    </row>
    <row r="21" spans="1:17" x14ac:dyDescent="0.25">
      <c r="A21" s="1" t="s">
        <v>109</v>
      </c>
      <c r="B21" s="1">
        <v>1</v>
      </c>
      <c r="C21" s="1">
        <v>4</v>
      </c>
      <c r="D21" s="1">
        <v>4</v>
      </c>
      <c r="E21" s="1">
        <v>4</v>
      </c>
      <c r="F21" s="1">
        <f t="shared" si="0"/>
        <v>12</v>
      </c>
      <c r="G21" s="75">
        <f t="shared" si="1"/>
        <v>0.8</v>
      </c>
      <c r="H21" s="1"/>
      <c r="K21" s="1" t="s">
        <v>108</v>
      </c>
      <c r="L21" s="1">
        <v>1</v>
      </c>
      <c r="M21" s="1">
        <v>4</v>
      </c>
      <c r="N21" s="1">
        <v>5</v>
      </c>
      <c r="O21" s="1">
        <v>4</v>
      </c>
      <c r="P21" s="1">
        <f t="shared" si="2"/>
        <v>13</v>
      </c>
      <c r="Q21" s="75">
        <f t="shared" si="3"/>
        <v>0.8666666666666667</v>
      </c>
    </row>
    <row r="22" spans="1:17" x14ac:dyDescent="0.25">
      <c r="A22" s="1"/>
      <c r="B22" s="1">
        <v>2</v>
      </c>
      <c r="C22" s="1">
        <v>4</v>
      </c>
      <c r="D22" s="1">
        <v>4</v>
      </c>
      <c r="E22" s="1">
        <v>4</v>
      </c>
      <c r="F22" s="1">
        <f t="shared" si="0"/>
        <v>12</v>
      </c>
      <c r="G22" s="75">
        <f t="shared" si="1"/>
        <v>0.8</v>
      </c>
      <c r="H22" s="1"/>
      <c r="K22" s="1"/>
      <c r="L22" s="1">
        <v>2</v>
      </c>
      <c r="M22" s="1">
        <v>4</v>
      </c>
      <c r="N22" s="1">
        <v>5</v>
      </c>
      <c r="O22" s="1">
        <v>4</v>
      </c>
      <c r="P22" s="1">
        <f t="shared" si="2"/>
        <v>13</v>
      </c>
      <c r="Q22" s="75">
        <f t="shared" si="3"/>
        <v>0.8666666666666667</v>
      </c>
    </row>
    <row r="23" spans="1:17" x14ac:dyDescent="0.25">
      <c r="A23" s="1"/>
      <c r="B23" s="1">
        <v>3</v>
      </c>
      <c r="C23" s="1">
        <v>4</v>
      </c>
      <c r="D23" s="1">
        <v>4</v>
      </c>
      <c r="E23" s="1">
        <v>4</v>
      </c>
      <c r="F23" s="1">
        <f t="shared" si="0"/>
        <v>12</v>
      </c>
      <c r="G23" s="75">
        <f t="shared" si="1"/>
        <v>0.8</v>
      </c>
      <c r="H23" s="1"/>
      <c r="K23" s="1"/>
      <c r="L23" s="1">
        <v>3</v>
      </c>
      <c r="M23" s="1">
        <v>4</v>
      </c>
      <c r="N23" s="1">
        <v>5</v>
      </c>
      <c r="O23" s="1">
        <v>4</v>
      </c>
      <c r="P23" s="1">
        <f t="shared" si="2"/>
        <v>13</v>
      </c>
      <c r="Q23" s="75">
        <f t="shared" si="3"/>
        <v>0.8666666666666667</v>
      </c>
    </row>
    <row r="24" spans="1:17" x14ac:dyDescent="0.25">
      <c r="A24" s="1" t="s">
        <v>110</v>
      </c>
      <c r="B24" s="1">
        <v>1</v>
      </c>
      <c r="C24" s="1">
        <v>4</v>
      </c>
      <c r="D24" s="1">
        <v>5</v>
      </c>
      <c r="E24" s="1">
        <v>4</v>
      </c>
      <c r="F24" s="1">
        <f t="shared" si="0"/>
        <v>13</v>
      </c>
      <c r="G24" s="75">
        <f>(F24/15)</f>
        <v>0.8666666666666667</v>
      </c>
      <c r="H24" s="1"/>
      <c r="P24" s="1">
        <f>AVERAGE(P3:P23)</f>
        <v>13.142857142857142</v>
      </c>
      <c r="Q24" s="33">
        <f>AVERAGE(Q3:Q23)</f>
        <v>0.87619047619047641</v>
      </c>
    </row>
    <row r="25" spans="1:17" x14ac:dyDescent="0.25">
      <c r="A25" s="1"/>
      <c r="B25" s="1">
        <v>2</v>
      </c>
      <c r="C25" s="1">
        <v>4</v>
      </c>
      <c r="D25" s="1">
        <v>5</v>
      </c>
      <c r="E25" s="1">
        <v>4</v>
      </c>
      <c r="F25" s="1">
        <f t="shared" si="0"/>
        <v>13</v>
      </c>
      <c r="G25" s="75">
        <f t="shared" si="1"/>
        <v>0.8666666666666667</v>
      </c>
      <c r="H25" s="1"/>
    </row>
    <row r="26" spans="1:17" x14ac:dyDescent="0.25">
      <c r="A26" s="1"/>
      <c r="B26" s="1">
        <v>3</v>
      </c>
      <c r="C26" s="1">
        <v>4</v>
      </c>
      <c r="D26" s="1">
        <v>5</v>
      </c>
      <c r="E26" s="1">
        <v>4</v>
      </c>
      <c r="F26" s="1">
        <f t="shared" si="0"/>
        <v>13</v>
      </c>
      <c r="G26" s="75">
        <f t="shared" si="1"/>
        <v>0.8666666666666667</v>
      </c>
      <c r="H26" s="1"/>
    </row>
    <row r="27" spans="1:17" x14ac:dyDescent="0.25">
      <c r="A27" s="1" t="s">
        <v>111</v>
      </c>
      <c r="B27" s="1">
        <v>1</v>
      </c>
      <c r="C27" s="1">
        <v>4</v>
      </c>
      <c r="D27" s="1">
        <v>5</v>
      </c>
      <c r="E27" s="1">
        <v>4</v>
      </c>
      <c r="F27" s="1">
        <f t="shared" si="0"/>
        <v>13</v>
      </c>
      <c r="G27" s="75">
        <f t="shared" si="1"/>
        <v>0.8666666666666667</v>
      </c>
      <c r="H27" s="1"/>
    </row>
    <row r="28" spans="1:17" x14ac:dyDescent="0.25">
      <c r="A28" s="1"/>
      <c r="B28" s="1">
        <v>2</v>
      </c>
      <c r="C28" s="1">
        <v>4</v>
      </c>
      <c r="D28" s="1">
        <v>5</v>
      </c>
      <c r="E28" s="1">
        <v>4</v>
      </c>
      <c r="F28" s="1">
        <f t="shared" si="0"/>
        <v>13</v>
      </c>
      <c r="G28" s="75">
        <f t="shared" si="1"/>
        <v>0.8666666666666667</v>
      </c>
      <c r="H28" s="1"/>
    </row>
    <row r="29" spans="1:17" x14ac:dyDescent="0.25">
      <c r="A29" s="1"/>
      <c r="B29" s="1">
        <v>3</v>
      </c>
      <c r="C29" s="1">
        <v>4</v>
      </c>
      <c r="D29" s="1">
        <v>5</v>
      </c>
      <c r="E29" s="1">
        <v>4</v>
      </c>
      <c r="F29" s="1">
        <f t="shared" si="0"/>
        <v>13</v>
      </c>
      <c r="G29" s="75">
        <f t="shared" si="1"/>
        <v>0.8666666666666667</v>
      </c>
      <c r="H29" s="1"/>
    </row>
    <row r="30" spans="1:17" x14ac:dyDescent="0.25">
      <c r="A30" s="1" t="s">
        <v>112</v>
      </c>
      <c r="B30" s="1">
        <v>1</v>
      </c>
      <c r="C30" s="1">
        <v>4</v>
      </c>
      <c r="D30" s="1">
        <v>4</v>
      </c>
      <c r="E30" s="1">
        <v>5</v>
      </c>
      <c r="F30" s="1">
        <f t="shared" si="0"/>
        <v>13</v>
      </c>
      <c r="G30" s="75">
        <f t="shared" si="1"/>
        <v>0.8666666666666667</v>
      </c>
      <c r="H30" s="1"/>
    </row>
    <row r="31" spans="1:17" x14ac:dyDescent="0.25">
      <c r="A31" s="1"/>
      <c r="B31" s="1">
        <v>2</v>
      </c>
      <c r="C31" s="1">
        <v>4</v>
      </c>
      <c r="D31" s="1">
        <v>4</v>
      </c>
      <c r="E31" s="1">
        <v>5</v>
      </c>
      <c r="F31" s="1">
        <f t="shared" si="0"/>
        <v>13</v>
      </c>
      <c r="G31" s="75">
        <f t="shared" si="1"/>
        <v>0.8666666666666667</v>
      </c>
      <c r="H31" s="1"/>
    </row>
    <row r="32" spans="1:17" x14ac:dyDescent="0.25">
      <c r="A32" s="1"/>
      <c r="B32" s="1">
        <v>3</v>
      </c>
      <c r="C32" s="1">
        <v>4</v>
      </c>
      <c r="D32" s="1">
        <v>4</v>
      </c>
      <c r="E32" s="1">
        <v>5</v>
      </c>
      <c r="F32" s="1">
        <f t="shared" si="0"/>
        <v>13</v>
      </c>
      <c r="G32" s="75">
        <f t="shared" si="1"/>
        <v>0.8666666666666667</v>
      </c>
      <c r="H32" s="1"/>
    </row>
    <row r="33" spans="1:8" x14ac:dyDescent="0.25">
      <c r="A33" s="1" t="s">
        <v>113</v>
      </c>
      <c r="B33" s="1">
        <v>1</v>
      </c>
      <c r="C33" s="1">
        <v>4</v>
      </c>
      <c r="D33" s="1">
        <v>4</v>
      </c>
      <c r="E33" s="1">
        <v>4</v>
      </c>
      <c r="F33" s="1">
        <f t="shared" si="0"/>
        <v>12</v>
      </c>
      <c r="G33" s="75">
        <f t="shared" si="1"/>
        <v>0.8</v>
      </c>
      <c r="H33" s="1"/>
    </row>
    <row r="34" spans="1:8" x14ac:dyDescent="0.25">
      <c r="A34" s="1"/>
      <c r="B34" s="1">
        <v>2</v>
      </c>
      <c r="C34" s="1">
        <v>4</v>
      </c>
      <c r="D34" s="1">
        <v>4</v>
      </c>
      <c r="E34" s="1">
        <v>4</v>
      </c>
      <c r="F34" s="1">
        <f t="shared" si="0"/>
        <v>12</v>
      </c>
      <c r="G34" s="75">
        <f t="shared" si="1"/>
        <v>0.8</v>
      </c>
      <c r="H34" s="1"/>
    </row>
    <row r="35" spans="1:8" x14ac:dyDescent="0.25">
      <c r="A35" s="1"/>
      <c r="B35" s="1">
        <v>3</v>
      </c>
      <c r="C35" s="1">
        <v>4</v>
      </c>
      <c r="D35" s="1">
        <v>4</v>
      </c>
      <c r="E35" s="1">
        <v>4</v>
      </c>
      <c r="F35" s="1">
        <f t="shared" si="0"/>
        <v>12</v>
      </c>
      <c r="G35" s="75">
        <f t="shared" si="1"/>
        <v>0.8</v>
      </c>
      <c r="H35" s="1"/>
    </row>
    <row r="36" spans="1:8" x14ac:dyDescent="0.25">
      <c r="A36" s="1" t="s">
        <v>114</v>
      </c>
      <c r="B36" s="1">
        <v>1</v>
      </c>
      <c r="C36" s="1">
        <v>4</v>
      </c>
      <c r="D36" s="1">
        <v>5</v>
      </c>
      <c r="E36" s="1">
        <v>4</v>
      </c>
      <c r="F36" s="1">
        <f t="shared" si="0"/>
        <v>13</v>
      </c>
      <c r="G36" s="75">
        <f t="shared" si="1"/>
        <v>0.8666666666666667</v>
      </c>
      <c r="H36" s="1"/>
    </row>
    <row r="37" spans="1:8" x14ac:dyDescent="0.25">
      <c r="A37" s="1"/>
      <c r="B37" s="1">
        <v>2</v>
      </c>
      <c r="C37" s="1">
        <v>4</v>
      </c>
      <c r="D37" s="1">
        <v>5</v>
      </c>
      <c r="E37" s="1">
        <v>4</v>
      </c>
      <c r="F37" s="1">
        <f t="shared" si="0"/>
        <v>13</v>
      </c>
      <c r="G37" s="75">
        <f t="shared" si="1"/>
        <v>0.8666666666666667</v>
      </c>
      <c r="H37" s="1"/>
    </row>
    <row r="38" spans="1:8" x14ac:dyDescent="0.25">
      <c r="A38" s="1"/>
      <c r="B38" s="1">
        <v>3</v>
      </c>
      <c r="C38" s="1">
        <v>4</v>
      </c>
      <c r="D38" s="1">
        <v>5</v>
      </c>
      <c r="E38" s="1">
        <v>4</v>
      </c>
      <c r="F38" s="1">
        <f t="shared" si="0"/>
        <v>13</v>
      </c>
      <c r="G38" s="75">
        <f t="shared" si="1"/>
        <v>0.8666666666666667</v>
      </c>
      <c r="H38" s="1"/>
    </row>
    <row r="39" spans="1:8" x14ac:dyDescent="0.25">
      <c r="A39" s="1" t="s">
        <v>115</v>
      </c>
      <c r="B39" s="1">
        <v>1</v>
      </c>
      <c r="C39" s="1">
        <v>4</v>
      </c>
      <c r="D39" s="1">
        <v>5</v>
      </c>
      <c r="E39" s="1">
        <v>4</v>
      </c>
      <c r="F39" s="1">
        <f t="shared" si="0"/>
        <v>13</v>
      </c>
      <c r="G39" s="75">
        <f t="shared" si="1"/>
        <v>0.8666666666666667</v>
      </c>
      <c r="H39" s="1"/>
    </row>
    <row r="40" spans="1:8" x14ac:dyDescent="0.25">
      <c r="A40" s="1"/>
      <c r="B40" s="1">
        <v>2</v>
      </c>
      <c r="C40" s="1">
        <v>4</v>
      </c>
      <c r="D40" s="1">
        <v>5</v>
      </c>
      <c r="E40" s="1">
        <v>4</v>
      </c>
      <c r="F40" s="1">
        <f t="shared" si="0"/>
        <v>13</v>
      </c>
      <c r="G40" s="75">
        <f t="shared" si="1"/>
        <v>0.8666666666666667</v>
      </c>
      <c r="H40" s="1"/>
    </row>
    <row r="41" spans="1:8" x14ac:dyDescent="0.25">
      <c r="A41" s="1"/>
      <c r="B41" s="1">
        <v>3</v>
      </c>
      <c r="C41" s="1">
        <v>4</v>
      </c>
      <c r="D41" s="1">
        <v>5</v>
      </c>
      <c r="E41" s="1">
        <v>4</v>
      </c>
      <c r="F41" s="1">
        <f t="shared" si="0"/>
        <v>13</v>
      </c>
      <c r="G41" s="75">
        <f t="shared" si="1"/>
        <v>0.8666666666666667</v>
      </c>
      <c r="H41" s="1"/>
    </row>
    <row r="42" spans="1:8" x14ac:dyDescent="0.25">
      <c r="A42" s="1"/>
      <c r="B42" s="1"/>
      <c r="C42" s="1"/>
      <c r="D42" s="1"/>
      <c r="E42" s="1"/>
      <c r="F42" s="1">
        <f>AVERAGE(F3:F41)</f>
        <v>12.923076923076923</v>
      </c>
      <c r="G42" s="33">
        <f>AVERAGE(G3:G41)</f>
        <v>0.86153846153846192</v>
      </c>
      <c r="H42" s="1"/>
    </row>
    <row r="45" spans="1:8" x14ac:dyDescent="0.25">
      <c r="H45" s="65">
        <f>AVERAGE(G27,G30,G33,G36,G39)</f>
        <v>0.85333333333333328</v>
      </c>
    </row>
    <row r="46" spans="1:8" x14ac:dyDescent="0.25">
      <c r="A46" s="139" t="s">
        <v>164</v>
      </c>
      <c r="B46" s="139"/>
      <c r="E46" t="s">
        <v>165</v>
      </c>
    </row>
    <row r="47" spans="1:8" x14ac:dyDescent="0.25">
      <c r="A47" t="s">
        <v>186</v>
      </c>
      <c r="B47" t="s">
        <v>187</v>
      </c>
      <c r="C47" t="s">
        <v>188</v>
      </c>
      <c r="D47" t="s">
        <v>167</v>
      </c>
      <c r="E47" t="s">
        <v>168</v>
      </c>
      <c r="F47" t="s">
        <v>169</v>
      </c>
    </row>
    <row r="48" spans="1:8" x14ac:dyDescent="0.25">
      <c r="A48" s="65">
        <f>AVERAGE(G3,G6)</f>
        <v>0.83333333333333337</v>
      </c>
      <c r="B48" s="65">
        <f>AVERAGE(G9,G12,G15,G18)</f>
        <v>0.90000000000000013</v>
      </c>
      <c r="C48" s="65">
        <f>AVERAGE(G21,G24)</f>
        <v>0.83333333333333337</v>
      </c>
    </row>
    <row r="60" spans="2:7" x14ac:dyDescent="0.25">
      <c r="C60" s="139" t="s">
        <v>163</v>
      </c>
      <c r="D60" s="139"/>
      <c r="E60" s="139"/>
      <c r="F60" s="76"/>
      <c r="G60" s="76"/>
    </row>
    <row r="61" spans="2:7" x14ac:dyDescent="0.25">
      <c r="B61" t="s">
        <v>164</v>
      </c>
      <c r="C61" s="138">
        <f>AVERAGE(G3,G6)</f>
        <v>0.83333333333333337</v>
      </c>
      <c r="D61" s="139"/>
      <c r="E61" s="139"/>
    </row>
    <row r="62" spans="2:7" x14ac:dyDescent="0.25">
      <c r="B62" t="s">
        <v>165</v>
      </c>
      <c r="C62" s="138">
        <f>AVERAGE(G4,G7)</f>
        <v>0.83333333333333337</v>
      </c>
      <c r="D62" s="139"/>
      <c r="E62" s="139"/>
    </row>
    <row r="63" spans="2:7" x14ac:dyDescent="0.25">
      <c r="B63" t="s">
        <v>166</v>
      </c>
      <c r="C63" s="138">
        <f>AVERAGE(G5,G8)</f>
        <v>0.83333333333333337</v>
      </c>
      <c r="D63" s="139"/>
      <c r="E63" s="139"/>
    </row>
  </sheetData>
  <mergeCells count="7">
    <mergeCell ref="C62:E62"/>
    <mergeCell ref="C63:E63"/>
    <mergeCell ref="A46:B46"/>
    <mergeCell ref="A1:C1"/>
    <mergeCell ref="K1:M1"/>
    <mergeCell ref="C60:E60"/>
    <mergeCell ref="C61:E6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"/>
  <sheetViews>
    <sheetView topLeftCell="M1" zoomScale="70" zoomScaleNormal="70" workbookViewId="0">
      <selection activeCell="W2" sqref="W2:W30"/>
    </sheetView>
  </sheetViews>
  <sheetFormatPr defaultRowHeight="15" x14ac:dyDescent="0.25"/>
  <sheetData>
    <row r="1" spans="1:45" x14ac:dyDescent="0.25">
      <c r="A1" s="122">
        <v>1</v>
      </c>
      <c r="B1" s="122"/>
      <c r="C1" s="2"/>
      <c r="D1" s="122">
        <v>2</v>
      </c>
      <c r="E1" s="122"/>
      <c r="F1" s="2"/>
      <c r="G1" s="122">
        <v>3</v>
      </c>
      <c r="H1" s="122"/>
      <c r="I1" s="2"/>
      <c r="J1" s="122">
        <v>4</v>
      </c>
      <c r="K1" s="122"/>
      <c r="L1" s="2"/>
      <c r="M1" s="122">
        <v>5</v>
      </c>
      <c r="N1" s="122"/>
      <c r="O1" s="2"/>
      <c r="P1" s="122">
        <v>6</v>
      </c>
      <c r="Q1" s="122"/>
      <c r="R1" s="2"/>
      <c r="S1" s="122">
        <v>14</v>
      </c>
      <c r="T1" s="122"/>
      <c r="U1" s="2"/>
      <c r="V1" s="122">
        <v>7</v>
      </c>
      <c r="W1" s="122"/>
      <c r="X1" s="2"/>
      <c r="Y1" s="122">
        <v>8</v>
      </c>
      <c r="Z1" s="122"/>
      <c r="AA1" s="2"/>
      <c r="AB1" s="122">
        <v>9</v>
      </c>
      <c r="AC1" s="122"/>
      <c r="AD1" s="2"/>
      <c r="AE1" s="122">
        <v>10</v>
      </c>
      <c r="AF1" s="122"/>
      <c r="AG1" s="2"/>
      <c r="AH1" s="122">
        <v>15</v>
      </c>
      <c r="AI1" s="122"/>
      <c r="AJ1" s="2"/>
      <c r="AK1" s="122">
        <v>11</v>
      </c>
      <c r="AL1" s="122"/>
      <c r="AM1" s="2"/>
      <c r="AN1" s="122">
        <v>12</v>
      </c>
      <c r="AO1" s="122"/>
      <c r="AP1" s="2"/>
      <c r="AQ1" s="122">
        <v>13</v>
      </c>
      <c r="AR1" s="122"/>
    </row>
    <row r="2" spans="1:45" x14ac:dyDescent="0.25">
      <c r="A2" s="22" t="s">
        <v>8</v>
      </c>
      <c r="B2" s="36" t="s">
        <v>5</v>
      </c>
      <c r="C2">
        <f>COUNTA(B2,B4:B5,B7:B10,B12:B15,B17:B19,B22:B26,B28:B30)</f>
        <v>22</v>
      </c>
      <c r="D2" s="23" t="s">
        <v>49</v>
      </c>
      <c r="E2" s="36" t="s">
        <v>5</v>
      </c>
      <c r="F2">
        <f>COUNTA(E2,E4:E5,E7:E25,E27:E28,E30)</f>
        <v>25</v>
      </c>
      <c r="G2" s="22" t="s">
        <v>8</v>
      </c>
      <c r="H2" s="36" t="s">
        <v>5</v>
      </c>
      <c r="I2">
        <f>COUNTA(H2:H8,H10:H11,H14:H20,H22:H23,H26:H27,H29:H30)</f>
        <v>22</v>
      </c>
      <c r="J2" s="22" t="s">
        <v>8</v>
      </c>
      <c r="K2" s="12" t="s">
        <v>5</v>
      </c>
      <c r="L2">
        <f>COUNTA(K2:K6,K9,K12:K13,K17,K21:K23,K25,K28:K30)</f>
        <v>16</v>
      </c>
      <c r="M2" s="22" t="s">
        <v>8</v>
      </c>
      <c r="N2" s="12" t="s">
        <v>5</v>
      </c>
      <c r="O2">
        <f>COUNTA(N2,N4,N7,N9:N20,N22,N26:N27,N30)</f>
        <v>19</v>
      </c>
      <c r="P2" s="24" t="s">
        <v>7</v>
      </c>
      <c r="Q2" s="8" t="s">
        <v>5</v>
      </c>
      <c r="R2">
        <f>COUNTA(Q2,Q4:Q5,Q8,Q10:Q14,Q16:Q19,Q21:Q23,Q25,Q27,Q29)</f>
        <v>19</v>
      </c>
      <c r="S2" s="22" t="s">
        <v>8</v>
      </c>
      <c r="T2" s="8" t="s">
        <v>5</v>
      </c>
      <c r="U2">
        <f>COUNTA(T4:T6,T8:T10,T12,T14,T18:T24,T26:T28,T30)</f>
        <v>19</v>
      </c>
      <c r="V2" s="24" t="s">
        <v>7</v>
      </c>
      <c r="W2" s="46" t="s">
        <v>5</v>
      </c>
      <c r="X2">
        <f>COUNTA(W2,W6:W7,W9:W10,W13:W14,W16,W18:W23,W26:W27,W29:W30)</f>
        <v>18</v>
      </c>
      <c r="Y2" s="22" t="s">
        <v>8</v>
      </c>
      <c r="Z2" s="8" t="s">
        <v>49</v>
      </c>
      <c r="AA2">
        <f>COUNTA(Z4:Z10,Z12,Z14:Z16,Z18,Z20,Z23:Z24,Z26,Z30)</f>
        <v>17</v>
      </c>
      <c r="AB2" s="22" t="s">
        <v>8</v>
      </c>
      <c r="AC2" s="12" t="s">
        <v>5</v>
      </c>
      <c r="AD2">
        <f>COUNTA(AC2,AC6:AC7,AC9,AC11,AC14:AC15,AC17,AC19:AC23,AC25,AC27:AC28,AC30)</f>
        <v>17</v>
      </c>
      <c r="AE2" s="22" t="s">
        <v>8</v>
      </c>
      <c r="AF2" s="13" t="s">
        <v>49</v>
      </c>
      <c r="AG2">
        <f>COUNTA(AF5,AF8:AF9,AF13,AF15,AF18,AF21,AF24,AF27)</f>
        <v>9</v>
      </c>
      <c r="AH2" s="22" t="s">
        <v>96</v>
      </c>
      <c r="AI2" s="36" t="s">
        <v>5</v>
      </c>
      <c r="AJ2">
        <f>COUNTA(AI2,AI5,AI8:AI12,AI14:AI15,AI17:AI18,AI20:AI24,AI26:AI27,AI29)</f>
        <v>19</v>
      </c>
      <c r="AK2" s="22" t="s">
        <v>8</v>
      </c>
      <c r="AL2" s="36" t="s">
        <v>5</v>
      </c>
      <c r="AM2">
        <f>COUNTA(AL2,AL4:AL6,AL8,AL10,AL12,AL14:AL15,AL17:AL18,AL20,AL22:AL24,AL26:AL27,AL29)</f>
        <v>18</v>
      </c>
      <c r="AN2" s="22" t="s">
        <v>8</v>
      </c>
      <c r="AO2" s="13" t="s">
        <v>5</v>
      </c>
      <c r="AP2">
        <f>COUNTA(AO2,AO4:AO6,AO8:AO15,AO17:AO18,AO20,AO24:AO27)</f>
        <v>19</v>
      </c>
      <c r="AQ2" s="22" t="s">
        <v>8</v>
      </c>
      <c r="AR2" s="36" t="s">
        <v>5</v>
      </c>
      <c r="AS2">
        <f>COUNTA(AR2,AR4,AR6:AR10,AR13,AR15,AR17:AR18,AR21:AR22,AR24,AR26,AR29)</f>
        <v>16</v>
      </c>
    </row>
    <row r="3" spans="1:45" x14ac:dyDescent="0.25">
      <c r="A3" s="22" t="s">
        <v>8</v>
      </c>
      <c r="B3" s="12" t="s">
        <v>7</v>
      </c>
      <c r="D3" s="23" t="s">
        <v>49</v>
      </c>
      <c r="E3" s="12" t="s">
        <v>7</v>
      </c>
      <c r="G3" s="24" t="s">
        <v>7</v>
      </c>
      <c r="H3" s="36" t="s">
        <v>5</v>
      </c>
      <c r="J3" s="24" t="s">
        <v>7</v>
      </c>
      <c r="K3" s="12" t="s">
        <v>5</v>
      </c>
      <c r="M3" s="22" t="s">
        <v>8</v>
      </c>
      <c r="N3" s="13" t="s">
        <v>8</v>
      </c>
      <c r="P3" s="22" t="s">
        <v>8</v>
      </c>
      <c r="Q3" s="8" t="s">
        <v>49</v>
      </c>
      <c r="S3" s="22" t="s">
        <v>8</v>
      </c>
      <c r="T3" s="13" t="s">
        <v>5</v>
      </c>
      <c r="V3" s="22" t="s">
        <v>8</v>
      </c>
      <c r="W3" s="8" t="s">
        <v>49</v>
      </c>
      <c r="Y3" s="22" t="s">
        <v>8</v>
      </c>
      <c r="Z3" s="8" t="s">
        <v>49</v>
      </c>
      <c r="AB3" s="22" t="s">
        <v>8</v>
      </c>
      <c r="AC3" s="12" t="s">
        <v>7</v>
      </c>
      <c r="AE3" s="22" t="s">
        <v>8</v>
      </c>
      <c r="AF3" s="13" t="s">
        <v>8</v>
      </c>
      <c r="AH3" s="22" t="s">
        <v>8</v>
      </c>
      <c r="AI3" s="13" t="s">
        <v>7</v>
      </c>
      <c r="AK3" s="23" t="s">
        <v>49</v>
      </c>
      <c r="AL3" s="8" t="s">
        <v>49</v>
      </c>
      <c r="AN3" s="22" t="s">
        <v>8</v>
      </c>
      <c r="AO3" s="13" t="s">
        <v>49</v>
      </c>
      <c r="AQ3" s="22" t="s">
        <v>8</v>
      </c>
      <c r="AR3" s="13" t="s">
        <v>8</v>
      </c>
    </row>
    <row r="4" spans="1:45" x14ac:dyDescent="0.25">
      <c r="A4" s="22" t="s">
        <v>8</v>
      </c>
      <c r="B4" s="36" t="s">
        <v>5</v>
      </c>
      <c r="D4" s="23" t="s">
        <v>49</v>
      </c>
      <c r="E4" s="36" t="s">
        <v>5</v>
      </c>
      <c r="G4" s="22" t="s">
        <v>8</v>
      </c>
      <c r="H4" s="36" t="s">
        <v>5</v>
      </c>
      <c r="J4" s="22" t="s">
        <v>8</v>
      </c>
      <c r="K4" s="36" t="s">
        <v>5</v>
      </c>
      <c r="M4" s="23" t="s">
        <v>49</v>
      </c>
      <c r="N4" s="13" t="s">
        <v>5</v>
      </c>
      <c r="P4" s="24" t="s">
        <v>7</v>
      </c>
      <c r="Q4" s="49" t="s">
        <v>5</v>
      </c>
      <c r="S4" s="24" t="s">
        <v>7</v>
      </c>
      <c r="T4" s="36" t="s">
        <v>5</v>
      </c>
      <c r="V4" s="20" t="s">
        <v>5</v>
      </c>
      <c r="W4" s="49" t="s">
        <v>5</v>
      </c>
      <c r="Y4" s="20" t="s">
        <v>94</v>
      </c>
      <c r="Z4" s="36" t="s">
        <v>5</v>
      </c>
      <c r="AB4" s="20" t="s">
        <v>94</v>
      </c>
      <c r="AC4" s="49" t="s">
        <v>5</v>
      </c>
      <c r="AE4" s="20" t="s">
        <v>5</v>
      </c>
      <c r="AF4" s="36" t="s">
        <v>5</v>
      </c>
      <c r="AH4" s="20" t="s">
        <v>5</v>
      </c>
      <c r="AI4" s="36" t="s">
        <v>5</v>
      </c>
      <c r="AK4" s="24" t="s">
        <v>7</v>
      </c>
      <c r="AL4" s="36" t="s">
        <v>5</v>
      </c>
      <c r="AN4" s="24" t="s">
        <v>7</v>
      </c>
      <c r="AO4" s="36" t="s">
        <v>5</v>
      </c>
      <c r="AQ4" s="23" t="s">
        <v>49</v>
      </c>
      <c r="AR4" s="36" t="s">
        <v>5</v>
      </c>
    </row>
    <row r="5" spans="1:45" x14ac:dyDescent="0.25">
      <c r="A5" s="22" t="s">
        <v>8</v>
      </c>
      <c r="B5" s="36" t="s">
        <v>5</v>
      </c>
      <c r="D5" s="22" t="s">
        <v>8</v>
      </c>
      <c r="E5" s="36" t="s">
        <v>5</v>
      </c>
      <c r="G5" s="22" t="s">
        <v>8</v>
      </c>
      <c r="H5" s="36" t="s">
        <v>5</v>
      </c>
      <c r="J5" s="22" t="s">
        <v>8</v>
      </c>
      <c r="K5" s="36" t="s">
        <v>5</v>
      </c>
      <c r="M5" s="22" t="s">
        <v>8</v>
      </c>
      <c r="N5" s="13" t="s">
        <v>7</v>
      </c>
      <c r="P5" s="23" t="s">
        <v>49</v>
      </c>
      <c r="Q5" s="12" t="s">
        <v>5</v>
      </c>
      <c r="S5" s="24" t="s">
        <v>7</v>
      </c>
      <c r="T5" s="36" t="s">
        <v>5</v>
      </c>
      <c r="V5" s="24" t="s">
        <v>7</v>
      </c>
      <c r="W5" s="46" t="s">
        <v>49</v>
      </c>
      <c r="Y5" s="23" t="s">
        <v>49</v>
      </c>
      <c r="Z5" s="36" t="s">
        <v>5</v>
      </c>
      <c r="AB5" s="21" t="s">
        <v>94</v>
      </c>
      <c r="AC5" s="12" t="s">
        <v>5</v>
      </c>
      <c r="AE5" s="22" t="s">
        <v>8</v>
      </c>
      <c r="AF5" s="36" t="s">
        <v>5</v>
      </c>
      <c r="AH5" s="24" t="s">
        <v>7</v>
      </c>
      <c r="AI5" s="36" t="s">
        <v>5</v>
      </c>
      <c r="AK5" s="22" t="s">
        <v>8</v>
      </c>
      <c r="AL5" s="36" t="s">
        <v>5</v>
      </c>
      <c r="AN5" s="22" t="s">
        <v>8</v>
      </c>
      <c r="AO5" s="36" t="s">
        <v>5</v>
      </c>
      <c r="AQ5" s="21" t="s">
        <v>94</v>
      </c>
      <c r="AR5" s="36" t="s">
        <v>5</v>
      </c>
    </row>
    <row r="6" spans="1:45" x14ac:dyDescent="0.25">
      <c r="A6" s="22" t="s">
        <v>8</v>
      </c>
      <c r="B6" s="12" t="s">
        <v>7</v>
      </c>
      <c r="D6" s="22" t="s">
        <v>8</v>
      </c>
      <c r="E6" s="8" t="s">
        <v>49</v>
      </c>
      <c r="G6" s="22" t="s">
        <v>8</v>
      </c>
      <c r="H6" s="36" t="s">
        <v>5</v>
      </c>
      <c r="J6" s="22" t="s">
        <v>8</v>
      </c>
      <c r="K6" s="36" t="s">
        <v>5</v>
      </c>
      <c r="M6" s="22" t="s">
        <v>8</v>
      </c>
      <c r="N6" s="12" t="s">
        <v>7</v>
      </c>
      <c r="P6" s="22" t="s">
        <v>8</v>
      </c>
      <c r="Q6" s="12" t="s">
        <v>7</v>
      </c>
      <c r="S6" s="23" t="s">
        <v>49</v>
      </c>
      <c r="T6" s="13" t="s">
        <v>5</v>
      </c>
      <c r="V6" s="24" t="s">
        <v>7</v>
      </c>
      <c r="W6" s="13" t="s">
        <v>5</v>
      </c>
      <c r="Y6" s="24" t="s">
        <v>7</v>
      </c>
      <c r="Z6" s="13" t="s">
        <v>5</v>
      </c>
      <c r="AB6" s="24" t="s">
        <v>7</v>
      </c>
      <c r="AC6" s="13" t="s">
        <v>5</v>
      </c>
      <c r="AE6" s="20" t="s">
        <v>94</v>
      </c>
      <c r="AF6" s="13" t="s">
        <v>5</v>
      </c>
      <c r="AH6" s="20" t="s">
        <v>5</v>
      </c>
      <c r="AI6" s="13" t="s">
        <v>5</v>
      </c>
      <c r="AK6" s="23" t="s">
        <v>49</v>
      </c>
      <c r="AL6" s="13" t="s">
        <v>5</v>
      </c>
      <c r="AN6" s="22" t="s">
        <v>8</v>
      </c>
      <c r="AO6" s="13" t="s">
        <v>5</v>
      </c>
      <c r="AQ6" s="22" t="s">
        <v>8</v>
      </c>
      <c r="AR6" s="13" t="s">
        <v>5</v>
      </c>
    </row>
    <row r="7" spans="1:45" x14ac:dyDescent="0.25">
      <c r="A7" s="24" t="s">
        <v>7</v>
      </c>
      <c r="B7" s="36" t="s">
        <v>5</v>
      </c>
      <c r="D7" s="24" t="s">
        <v>7</v>
      </c>
      <c r="E7" s="13" t="s">
        <v>5</v>
      </c>
      <c r="G7" s="22" t="s">
        <v>8</v>
      </c>
      <c r="H7" s="36" t="s">
        <v>5</v>
      </c>
      <c r="J7" s="22" t="s">
        <v>8</v>
      </c>
      <c r="K7" s="12" t="s">
        <v>5</v>
      </c>
      <c r="M7" s="24" t="s">
        <v>7</v>
      </c>
      <c r="N7" s="13" t="s">
        <v>5</v>
      </c>
      <c r="P7" s="22" t="s">
        <v>8</v>
      </c>
      <c r="Q7" s="49" t="s">
        <v>5</v>
      </c>
      <c r="S7" s="25" t="s">
        <v>9</v>
      </c>
      <c r="T7" s="13" t="s">
        <v>5</v>
      </c>
      <c r="V7" s="25" t="s">
        <v>9</v>
      </c>
      <c r="W7" s="49" t="s">
        <v>5</v>
      </c>
      <c r="Y7" s="25" t="s">
        <v>9</v>
      </c>
      <c r="Z7" s="36" t="s">
        <v>5</v>
      </c>
      <c r="AB7" s="25" t="s">
        <v>9</v>
      </c>
      <c r="AC7" s="49" t="s">
        <v>5</v>
      </c>
      <c r="AE7" s="25" t="s">
        <v>9</v>
      </c>
      <c r="AF7" s="36" t="s">
        <v>5</v>
      </c>
      <c r="AH7" s="25" t="s">
        <v>9</v>
      </c>
      <c r="AI7" s="13" t="s">
        <v>5</v>
      </c>
      <c r="AK7" s="25" t="s">
        <v>9</v>
      </c>
      <c r="AL7" s="13" t="s">
        <v>5</v>
      </c>
      <c r="AN7" s="25" t="s">
        <v>9</v>
      </c>
      <c r="AO7" s="13" t="s">
        <v>5</v>
      </c>
      <c r="AQ7" s="25" t="s">
        <v>9</v>
      </c>
      <c r="AR7" s="13" t="s">
        <v>5</v>
      </c>
    </row>
    <row r="8" spans="1:45" x14ac:dyDescent="0.25">
      <c r="A8" s="24" t="s">
        <v>7</v>
      </c>
      <c r="B8" s="36" t="s">
        <v>5</v>
      </c>
      <c r="D8" s="23" t="s">
        <v>49</v>
      </c>
      <c r="E8" s="12" t="s">
        <v>5</v>
      </c>
      <c r="G8" s="22" t="s">
        <v>8</v>
      </c>
      <c r="H8" s="36" t="s">
        <v>5</v>
      </c>
      <c r="J8" s="25" t="s">
        <v>9</v>
      </c>
      <c r="K8" s="13" t="s">
        <v>5</v>
      </c>
      <c r="M8" s="21" t="s">
        <v>5</v>
      </c>
      <c r="N8" s="13" t="s">
        <v>5</v>
      </c>
      <c r="P8" s="23" t="s">
        <v>49</v>
      </c>
      <c r="Q8" s="12" t="s">
        <v>5</v>
      </c>
      <c r="S8" s="23" t="s">
        <v>49</v>
      </c>
      <c r="T8" s="36" t="s">
        <v>5</v>
      </c>
      <c r="V8" s="24" t="s">
        <v>7</v>
      </c>
      <c r="W8" s="12" t="s">
        <v>7</v>
      </c>
      <c r="Y8" s="24" t="s">
        <v>7</v>
      </c>
      <c r="Z8" s="36" t="s">
        <v>5</v>
      </c>
      <c r="AB8" s="23" t="s">
        <v>49</v>
      </c>
      <c r="AC8" s="8" t="s">
        <v>49</v>
      </c>
      <c r="AE8" s="22" t="s">
        <v>8</v>
      </c>
      <c r="AF8" s="36" t="s">
        <v>5</v>
      </c>
      <c r="AH8" s="23" t="s">
        <v>49</v>
      </c>
      <c r="AI8" s="13" t="s">
        <v>5</v>
      </c>
      <c r="AK8" s="23" t="s">
        <v>49</v>
      </c>
      <c r="AL8" s="36" t="s">
        <v>5</v>
      </c>
      <c r="AN8" s="23" t="s">
        <v>49</v>
      </c>
      <c r="AO8" s="36" t="s">
        <v>5</v>
      </c>
      <c r="AQ8" s="26" t="s">
        <v>8</v>
      </c>
      <c r="AR8" s="36" t="s">
        <v>5</v>
      </c>
    </row>
    <row r="9" spans="1:45" x14ac:dyDescent="0.25">
      <c r="A9" s="23" t="s">
        <v>7</v>
      </c>
      <c r="B9" s="36" t="s">
        <v>5</v>
      </c>
      <c r="D9" s="23" t="s">
        <v>49</v>
      </c>
      <c r="E9" s="36" t="s">
        <v>5</v>
      </c>
      <c r="G9" s="24" t="s">
        <v>7</v>
      </c>
      <c r="H9" s="8" t="s">
        <v>49</v>
      </c>
      <c r="J9" s="22" t="s">
        <v>8</v>
      </c>
      <c r="K9" s="12" t="s">
        <v>5</v>
      </c>
      <c r="M9" s="24" t="s">
        <v>7</v>
      </c>
      <c r="N9" s="13" t="s">
        <v>5</v>
      </c>
      <c r="P9" s="22" t="s">
        <v>8</v>
      </c>
      <c r="Q9" s="13" t="s">
        <v>8</v>
      </c>
      <c r="S9" s="22" t="s">
        <v>8</v>
      </c>
      <c r="T9" s="36" t="s">
        <v>5</v>
      </c>
      <c r="V9" s="23" t="s">
        <v>49</v>
      </c>
      <c r="W9" s="46" t="s">
        <v>5</v>
      </c>
      <c r="Y9" s="39" t="s">
        <v>94</v>
      </c>
      <c r="Z9" s="36" t="s">
        <v>5</v>
      </c>
      <c r="AB9" s="23" t="s">
        <v>49</v>
      </c>
      <c r="AC9" s="12" t="s">
        <v>5</v>
      </c>
      <c r="AE9" s="22" t="s">
        <v>8</v>
      </c>
      <c r="AF9" s="12" t="s">
        <v>5</v>
      </c>
      <c r="AH9" s="24" t="s">
        <v>7</v>
      </c>
      <c r="AI9" s="13" t="s">
        <v>5</v>
      </c>
      <c r="AK9" s="21" t="s">
        <v>5</v>
      </c>
      <c r="AL9" s="12" t="s">
        <v>5</v>
      </c>
      <c r="AN9" s="22" t="s">
        <v>8</v>
      </c>
      <c r="AO9" s="12" t="s">
        <v>5</v>
      </c>
      <c r="AQ9" s="26" t="s">
        <v>8</v>
      </c>
      <c r="AR9" s="12" t="s">
        <v>5</v>
      </c>
    </row>
    <row r="10" spans="1:45" x14ac:dyDescent="0.25">
      <c r="A10" s="22" t="s">
        <v>8</v>
      </c>
      <c r="B10" s="36" t="s">
        <v>5</v>
      </c>
      <c r="D10" s="23" t="s">
        <v>49</v>
      </c>
      <c r="E10" s="12" t="s">
        <v>5</v>
      </c>
      <c r="G10" s="22" t="s">
        <v>8</v>
      </c>
      <c r="H10" s="36" t="s">
        <v>5</v>
      </c>
      <c r="J10" s="23" t="s">
        <v>5</v>
      </c>
      <c r="K10" s="13" t="s">
        <v>5</v>
      </c>
      <c r="M10" s="23" t="s">
        <v>49</v>
      </c>
      <c r="N10" s="13" t="s">
        <v>5</v>
      </c>
      <c r="P10" s="23" t="s">
        <v>49</v>
      </c>
      <c r="Q10" s="49" t="s">
        <v>5</v>
      </c>
      <c r="S10" s="23" t="s">
        <v>49</v>
      </c>
      <c r="T10" s="36" t="s">
        <v>5</v>
      </c>
      <c r="V10" s="23" t="s">
        <v>49</v>
      </c>
      <c r="W10" s="49" t="s">
        <v>5</v>
      </c>
      <c r="Y10" s="22" t="s">
        <v>8</v>
      </c>
      <c r="Z10" s="36" t="s">
        <v>5</v>
      </c>
      <c r="AB10" s="23" t="s">
        <v>49</v>
      </c>
      <c r="AC10" s="49" t="s">
        <v>5</v>
      </c>
      <c r="AE10" s="23" t="s">
        <v>5</v>
      </c>
      <c r="AF10" s="36" t="s">
        <v>5</v>
      </c>
      <c r="AH10" s="23" t="s">
        <v>49</v>
      </c>
      <c r="AI10" s="13" t="s">
        <v>5</v>
      </c>
      <c r="AK10" s="22" t="s">
        <v>8</v>
      </c>
      <c r="AL10" s="36" t="s">
        <v>5</v>
      </c>
      <c r="AN10" s="22" t="s">
        <v>8</v>
      </c>
      <c r="AO10" s="36" t="s">
        <v>5</v>
      </c>
      <c r="AQ10" s="27" t="s">
        <v>49</v>
      </c>
      <c r="AR10" s="36" t="s">
        <v>5</v>
      </c>
    </row>
    <row r="11" spans="1:45" x14ac:dyDescent="0.25">
      <c r="A11" s="22" t="s">
        <v>7</v>
      </c>
      <c r="B11" s="12" t="s">
        <v>7</v>
      </c>
      <c r="D11" s="22" t="s">
        <v>8</v>
      </c>
      <c r="E11" s="36" t="s">
        <v>5</v>
      </c>
      <c r="G11" s="24" t="s">
        <v>7</v>
      </c>
      <c r="H11" s="36" t="s">
        <v>5</v>
      </c>
      <c r="J11" s="22" t="s">
        <v>8</v>
      </c>
      <c r="K11" s="12" t="s">
        <v>7</v>
      </c>
      <c r="M11" s="24" t="s">
        <v>7</v>
      </c>
      <c r="N11" s="12" t="s">
        <v>5</v>
      </c>
      <c r="P11" s="24" t="s">
        <v>7</v>
      </c>
      <c r="Q11" s="12" t="s">
        <v>5</v>
      </c>
      <c r="S11" s="22" t="s">
        <v>8</v>
      </c>
      <c r="T11" s="13" t="s">
        <v>5</v>
      </c>
      <c r="V11" s="22" t="s">
        <v>8</v>
      </c>
      <c r="W11" s="12" t="s">
        <v>7</v>
      </c>
      <c r="Y11" s="24" t="s">
        <v>7</v>
      </c>
      <c r="Z11" s="8" t="s">
        <v>5</v>
      </c>
      <c r="AB11" s="22" t="s">
        <v>8</v>
      </c>
      <c r="AC11" s="12" t="s">
        <v>5</v>
      </c>
      <c r="AE11" s="20" t="s">
        <v>5</v>
      </c>
      <c r="AF11" s="35" t="s">
        <v>5</v>
      </c>
      <c r="AH11" s="23" t="s">
        <v>49</v>
      </c>
      <c r="AI11" s="13" t="s">
        <v>5</v>
      </c>
      <c r="AK11" s="20" t="s">
        <v>5</v>
      </c>
      <c r="AL11" s="8" t="s">
        <v>5</v>
      </c>
      <c r="AN11" s="22" t="s">
        <v>8</v>
      </c>
      <c r="AO11" s="13" t="s">
        <v>5</v>
      </c>
      <c r="AQ11" s="28" t="s">
        <v>94</v>
      </c>
      <c r="AR11" s="35" t="s">
        <v>5</v>
      </c>
    </row>
    <row r="12" spans="1:45" x14ac:dyDescent="0.25">
      <c r="A12" s="24" t="s">
        <v>7</v>
      </c>
      <c r="B12" s="36" t="s">
        <v>5</v>
      </c>
      <c r="D12" s="22" t="s">
        <v>8</v>
      </c>
      <c r="E12" s="36" t="s">
        <v>5</v>
      </c>
      <c r="G12" s="23" t="s">
        <v>49</v>
      </c>
      <c r="H12" s="8" t="s">
        <v>49</v>
      </c>
      <c r="J12" s="24" t="s">
        <v>7</v>
      </c>
      <c r="K12" s="12" t="s">
        <v>5</v>
      </c>
      <c r="M12" s="24" t="s">
        <v>7</v>
      </c>
      <c r="N12" s="36" t="s">
        <v>5</v>
      </c>
      <c r="P12" s="24" t="s">
        <v>7</v>
      </c>
      <c r="Q12" s="12" t="s">
        <v>5</v>
      </c>
      <c r="S12" s="22" t="s">
        <v>8</v>
      </c>
      <c r="T12" s="36" t="s">
        <v>5</v>
      </c>
      <c r="V12" s="22" t="s">
        <v>8</v>
      </c>
      <c r="W12" s="12" t="s">
        <v>49</v>
      </c>
      <c r="Y12" s="22" t="s">
        <v>8</v>
      </c>
      <c r="Z12" s="36" t="s">
        <v>5</v>
      </c>
      <c r="AB12" s="21" t="s">
        <v>94</v>
      </c>
      <c r="AC12" s="12" t="s">
        <v>5</v>
      </c>
      <c r="AE12" s="21" t="s">
        <v>94</v>
      </c>
      <c r="AF12" s="12" t="s">
        <v>5</v>
      </c>
      <c r="AH12" s="23" t="s">
        <v>49</v>
      </c>
      <c r="AI12" s="13" t="s">
        <v>5</v>
      </c>
      <c r="AK12" s="23" t="s">
        <v>49</v>
      </c>
      <c r="AL12" s="36" t="s">
        <v>5</v>
      </c>
      <c r="AN12" s="24" t="s">
        <v>8</v>
      </c>
      <c r="AO12" s="36" t="s">
        <v>5</v>
      </c>
      <c r="AQ12" s="34" t="s">
        <v>94</v>
      </c>
      <c r="AR12" s="36" t="s">
        <v>5</v>
      </c>
    </row>
    <row r="13" spans="1:45" x14ac:dyDescent="0.25">
      <c r="A13" s="24" t="s">
        <v>7</v>
      </c>
      <c r="B13" s="36" t="s">
        <v>5</v>
      </c>
      <c r="D13" s="23" t="s">
        <v>49</v>
      </c>
      <c r="E13" s="36" t="s">
        <v>5</v>
      </c>
      <c r="G13" s="22" t="s">
        <v>8</v>
      </c>
      <c r="H13" s="8" t="s">
        <v>49</v>
      </c>
      <c r="J13" s="22" t="s">
        <v>8</v>
      </c>
      <c r="K13" s="13" t="s">
        <v>5</v>
      </c>
      <c r="M13" s="23" t="s">
        <v>49</v>
      </c>
      <c r="N13" s="36" t="s">
        <v>5</v>
      </c>
      <c r="P13" s="22" t="s">
        <v>8</v>
      </c>
      <c r="Q13" s="46" t="s">
        <v>5</v>
      </c>
      <c r="S13" s="20" t="s">
        <v>5</v>
      </c>
      <c r="T13" s="36" t="s">
        <v>5</v>
      </c>
      <c r="V13" s="22" t="s">
        <v>8</v>
      </c>
      <c r="W13" s="46" t="s">
        <v>5</v>
      </c>
      <c r="Y13" s="22" t="s">
        <v>8</v>
      </c>
      <c r="Z13" s="12" t="s">
        <v>5</v>
      </c>
      <c r="AB13" s="23" t="s">
        <v>49</v>
      </c>
      <c r="AC13" s="8" t="s">
        <v>49</v>
      </c>
      <c r="AE13" s="22" t="s">
        <v>8</v>
      </c>
      <c r="AF13" s="36" t="s">
        <v>5</v>
      </c>
      <c r="AH13" s="20" t="s">
        <v>5</v>
      </c>
      <c r="AI13" s="13" t="s">
        <v>5</v>
      </c>
      <c r="AK13" s="22" t="s">
        <v>8</v>
      </c>
      <c r="AL13" s="8" t="s">
        <v>49</v>
      </c>
      <c r="AN13" s="24" t="s">
        <v>7</v>
      </c>
      <c r="AO13" s="36" t="s">
        <v>5</v>
      </c>
      <c r="AQ13" s="29" t="s">
        <v>7</v>
      </c>
      <c r="AR13" s="36" t="s">
        <v>5</v>
      </c>
    </row>
    <row r="14" spans="1:45" x14ac:dyDescent="0.25">
      <c r="A14" s="22" t="s">
        <v>8</v>
      </c>
      <c r="B14" s="36" t="s">
        <v>5</v>
      </c>
      <c r="D14" s="24" t="s">
        <v>7</v>
      </c>
      <c r="E14" s="36" t="s">
        <v>5</v>
      </c>
      <c r="G14" s="24" t="s">
        <v>7</v>
      </c>
      <c r="H14" s="36" t="s">
        <v>5</v>
      </c>
      <c r="J14" s="20" t="s">
        <v>5</v>
      </c>
      <c r="K14" s="13" t="s">
        <v>5</v>
      </c>
      <c r="M14" s="22" t="s">
        <v>8</v>
      </c>
      <c r="N14" s="13" t="s">
        <v>5</v>
      </c>
      <c r="P14" s="22" t="s">
        <v>8</v>
      </c>
      <c r="Q14" s="49" t="s">
        <v>5</v>
      </c>
      <c r="S14" s="22" t="s">
        <v>8</v>
      </c>
      <c r="T14" s="36" t="s">
        <v>5</v>
      </c>
      <c r="V14" s="24" t="s">
        <v>7</v>
      </c>
      <c r="W14" s="49" t="s">
        <v>5</v>
      </c>
      <c r="Y14" s="22" t="s">
        <v>8</v>
      </c>
      <c r="Z14" s="36" t="s">
        <v>5</v>
      </c>
      <c r="AB14" s="24" t="s">
        <v>7</v>
      </c>
      <c r="AC14" s="49" t="s">
        <v>5</v>
      </c>
      <c r="AE14" s="20" t="s">
        <v>5</v>
      </c>
      <c r="AF14" s="8" t="s">
        <v>5</v>
      </c>
      <c r="AH14" s="23" t="s">
        <v>49</v>
      </c>
      <c r="AI14" s="13" t="s">
        <v>5</v>
      </c>
      <c r="AK14" s="22" t="s">
        <v>8</v>
      </c>
      <c r="AL14" s="36" t="s">
        <v>5</v>
      </c>
      <c r="AN14" s="22" t="s">
        <v>8</v>
      </c>
      <c r="AO14" s="36" t="s">
        <v>5</v>
      </c>
      <c r="AQ14" s="28" t="s">
        <v>94</v>
      </c>
      <c r="AR14" s="36" t="s">
        <v>5</v>
      </c>
    </row>
    <row r="15" spans="1:45" x14ac:dyDescent="0.25">
      <c r="A15" s="24" t="s">
        <v>7</v>
      </c>
      <c r="B15" s="36" t="s">
        <v>5</v>
      </c>
      <c r="D15" s="23" t="s">
        <v>49</v>
      </c>
      <c r="E15" s="36" t="s">
        <v>5</v>
      </c>
      <c r="G15" s="23" t="s">
        <v>49</v>
      </c>
      <c r="H15" s="36" t="s">
        <v>5</v>
      </c>
      <c r="J15" s="21" t="s">
        <v>5</v>
      </c>
      <c r="K15" s="36" t="s">
        <v>5</v>
      </c>
      <c r="M15" s="22" t="s">
        <v>8</v>
      </c>
      <c r="N15" s="12" t="s">
        <v>5</v>
      </c>
      <c r="P15" s="20" t="s">
        <v>5</v>
      </c>
      <c r="Q15" s="49" t="s">
        <v>5</v>
      </c>
      <c r="S15" s="25" t="s">
        <v>9</v>
      </c>
      <c r="T15" s="13" t="s">
        <v>5</v>
      </c>
      <c r="V15" s="22" t="s">
        <v>8</v>
      </c>
      <c r="W15" s="49" t="s">
        <v>5</v>
      </c>
      <c r="Y15" s="22" t="s">
        <v>8</v>
      </c>
      <c r="Z15" s="8" t="s">
        <v>5</v>
      </c>
      <c r="AB15" s="23" t="s">
        <v>49</v>
      </c>
      <c r="AC15" s="49" t="s">
        <v>5</v>
      </c>
      <c r="AE15" s="23" t="s">
        <v>49</v>
      </c>
      <c r="AF15" s="36" t="s">
        <v>5</v>
      </c>
      <c r="AH15" s="24" t="s">
        <v>7</v>
      </c>
      <c r="AI15" s="36" t="s">
        <v>5</v>
      </c>
      <c r="AK15" s="23" t="s">
        <v>49</v>
      </c>
      <c r="AL15" s="36" t="s">
        <v>5</v>
      </c>
      <c r="AN15" s="22" t="s">
        <v>8</v>
      </c>
      <c r="AO15" s="13" t="s">
        <v>5</v>
      </c>
      <c r="AQ15" s="29" t="s">
        <v>7</v>
      </c>
      <c r="AR15" s="36" t="s">
        <v>5</v>
      </c>
    </row>
    <row r="16" spans="1:45" x14ac:dyDescent="0.25">
      <c r="A16" s="22" t="s">
        <v>8</v>
      </c>
      <c r="B16" s="13" t="s">
        <v>8</v>
      </c>
      <c r="D16" s="24" t="s">
        <v>7</v>
      </c>
      <c r="E16" s="36" t="s">
        <v>5</v>
      </c>
      <c r="G16" s="24" t="s">
        <v>7</v>
      </c>
      <c r="H16" s="36" t="s">
        <v>5</v>
      </c>
      <c r="J16" s="22" t="s">
        <v>8</v>
      </c>
      <c r="K16" s="12" t="s">
        <v>7</v>
      </c>
      <c r="M16" s="24" t="s">
        <v>7</v>
      </c>
      <c r="N16" s="13" t="s">
        <v>5</v>
      </c>
      <c r="P16" s="24" t="s">
        <v>7</v>
      </c>
      <c r="Q16" s="12" t="s">
        <v>5</v>
      </c>
      <c r="S16" s="22" t="s">
        <v>8</v>
      </c>
      <c r="T16" s="13" t="s">
        <v>5</v>
      </c>
      <c r="V16" s="22" t="s">
        <v>8</v>
      </c>
      <c r="W16" s="46" t="s">
        <v>5</v>
      </c>
      <c r="Y16" s="23" t="s">
        <v>49</v>
      </c>
      <c r="Z16" s="13" t="s">
        <v>5</v>
      </c>
      <c r="AB16" s="22" t="s">
        <v>8</v>
      </c>
      <c r="AC16" s="13" t="s">
        <v>49</v>
      </c>
      <c r="AE16" s="20" t="s">
        <v>5</v>
      </c>
      <c r="AF16" s="36" t="s">
        <v>5</v>
      </c>
      <c r="AH16" s="24" t="s">
        <v>7</v>
      </c>
      <c r="AI16" s="12" t="s">
        <v>7</v>
      </c>
      <c r="AK16" s="22" t="s">
        <v>8</v>
      </c>
      <c r="AL16" s="13" t="s">
        <v>8</v>
      </c>
      <c r="AN16" s="22" t="s">
        <v>8</v>
      </c>
      <c r="AO16" s="13" t="s">
        <v>8</v>
      </c>
      <c r="AQ16" s="26" t="s">
        <v>8</v>
      </c>
      <c r="AR16" s="13" t="s">
        <v>8</v>
      </c>
    </row>
    <row r="17" spans="1:44" x14ac:dyDescent="0.25">
      <c r="A17" s="22" t="s">
        <v>8</v>
      </c>
      <c r="B17" s="36" t="s">
        <v>5</v>
      </c>
      <c r="D17" s="24" t="s">
        <v>7</v>
      </c>
      <c r="E17" s="36" t="s">
        <v>5</v>
      </c>
      <c r="G17" s="22" t="s">
        <v>8</v>
      </c>
      <c r="H17" s="36" t="s">
        <v>5</v>
      </c>
      <c r="J17" s="22" t="s">
        <v>8</v>
      </c>
      <c r="K17" s="12" t="s">
        <v>5</v>
      </c>
      <c r="M17" s="24" t="s">
        <v>7</v>
      </c>
      <c r="N17" s="12" t="s">
        <v>5</v>
      </c>
      <c r="P17" s="24" t="s">
        <v>7</v>
      </c>
      <c r="Q17" s="46" t="s">
        <v>5</v>
      </c>
      <c r="S17" s="25" t="s">
        <v>9</v>
      </c>
      <c r="T17" s="13" t="s">
        <v>5</v>
      </c>
      <c r="V17" s="22" t="s">
        <v>8</v>
      </c>
      <c r="W17" s="12" t="s">
        <v>7</v>
      </c>
      <c r="Y17" s="24" t="s">
        <v>7</v>
      </c>
      <c r="Z17" s="12" t="s">
        <v>49</v>
      </c>
      <c r="AB17" s="23" t="s">
        <v>49</v>
      </c>
      <c r="AC17" s="46" t="s">
        <v>5</v>
      </c>
      <c r="AE17" s="23" t="s">
        <v>49</v>
      </c>
      <c r="AF17" s="8" t="s">
        <v>49</v>
      </c>
      <c r="AH17" s="22" t="s">
        <v>8</v>
      </c>
      <c r="AI17" s="13" t="s">
        <v>5</v>
      </c>
      <c r="AK17" s="23" t="s">
        <v>49</v>
      </c>
      <c r="AL17" s="36" t="s">
        <v>5</v>
      </c>
      <c r="AN17" s="23" t="s">
        <v>49</v>
      </c>
      <c r="AO17" s="13" t="s">
        <v>5</v>
      </c>
      <c r="AQ17" s="26" t="s">
        <v>8</v>
      </c>
      <c r="AR17" s="13" t="s">
        <v>5</v>
      </c>
    </row>
    <row r="18" spans="1:44" x14ac:dyDescent="0.25">
      <c r="A18" s="22" t="s">
        <v>8</v>
      </c>
      <c r="B18" s="8" t="s">
        <v>5</v>
      </c>
      <c r="D18" s="22" t="s">
        <v>8</v>
      </c>
      <c r="E18" s="8" t="s">
        <v>5</v>
      </c>
      <c r="G18" s="24" t="s">
        <v>7</v>
      </c>
      <c r="H18" s="36" t="s">
        <v>5</v>
      </c>
      <c r="J18" s="22" t="s">
        <v>8</v>
      </c>
      <c r="K18" s="12" t="s">
        <v>7</v>
      </c>
      <c r="M18" s="23" t="s">
        <v>49</v>
      </c>
      <c r="N18" s="13" t="s">
        <v>5</v>
      </c>
      <c r="P18" s="22" t="s">
        <v>8</v>
      </c>
      <c r="Q18" s="8" t="s">
        <v>5</v>
      </c>
      <c r="S18" s="22" t="s">
        <v>8</v>
      </c>
      <c r="T18" s="13" t="s">
        <v>5</v>
      </c>
      <c r="V18" s="23" t="s">
        <v>49</v>
      </c>
      <c r="W18" s="8" t="s">
        <v>5</v>
      </c>
      <c r="Y18" s="23" t="s">
        <v>49</v>
      </c>
      <c r="Z18" s="8" t="s">
        <v>5</v>
      </c>
      <c r="AB18" s="22" t="s">
        <v>8</v>
      </c>
      <c r="AC18" s="8" t="s">
        <v>49</v>
      </c>
      <c r="AE18" s="22" t="s">
        <v>8</v>
      </c>
      <c r="AF18" s="13" t="s">
        <v>5</v>
      </c>
      <c r="AH18" s="22" t="s">
        <v>8</v>
      </c>
      <c r="AI18" s="12" t="s">
        <v>5</v>
      </c>
      <c r="AK18" s="23" t="s">
        <v>49</v>
      </c>
      <c r="AL18" s="13" t="s">
        <v>5</v>
      </c>
      <c r="AN18" s="22" t="s">
        <v>8</v>
      </c>
      <c r="AO18" s="13" t="s">
        <v>5</v>
      </c>
      <c r="AQ18" s="26" t="s">
        <v>8</v>
      </c>
      <c r="AR18" s="13" t="s">
        <v>5</v>
      </c>
    </row>
    <row r="19" spans="1:44" x14ac:dyDescent="0.25">
      <c r="A19" s="22" t="s">
        <v>8</v>
      </c>
      <c r="B19" s="13" t="s">
        <v>5</v>
      </c>
      <c r="D19" s="23" t="s">
        <v>49</v>
      </c>
      <c r="E19" s="13" t="s">
        <v>5</v>
      </c>
      <c r="G19" s="22" t="s">
        <v>8</v>
      </c>
      <c r="H19" s="36" t="s">
        <v>5</v>
      </c>
      <c r="J19" s="25" t="s">
        <v>9</v>
      </c>
      <c r="K19" s="12" t="s">
        <v>5</v>
      </c>
      <c r="M19" s="22" t="s">
        <v>8</v>
      </c>
      <c r="N19" s="13" t="s">
        <v>5</v>
      </c>
      <c r="P19" s="24" t="s">
        <v>8</v>
      </c>
      <c r="Q19" s="8" t="s">
        <v>5</v>
      </c>
      <c r="S19" s="23" t="s">
        <v>49</v>
      </c>
      <c r="T19" s="13" t="s">
        <v>5</v>
      </c>
      <c r="V19" s="24" t="s">
        <v>7</v>
      </c>
      <c r="W19" s="46" t="s">
        <v>5</v>
      </c>
      <c r="Y19" s="22" t="s">
        <v>8</v>
      </c>
      <c r="Z19" s="8" t="s">
        <v>49</v>
      </c>
      <c r="AB19" s="23" t="s">
        <v>49</v>
      </c>
      <c r="AC19" s="12" t="s">
        <v>5</v>
      </c>
      <c r="AE19" s="22" t="s">
        <v>8</v>
      </c>
      <c r="AF19" s="13" t="s">
        <v>8</v>
      </c>
      <c r="AH19" s="23" t="s">
        <v>49</v>
      </c>
      <c r="AI19" s="12" t="s">
        <v>49</v>
      </c>
      <c r="AK19" s="24" t="s">
        <v>7</v>
      </c>
      <c r="AL19" s="13" t="s">
        <v>7</v>
      </c>
      <c r="AN19" s="22" t="s">
        <v>8</v>
      </c>
      <c r="AO19" s="13" t="s">
        <v>49</v>
      </c>
      <c r="AQ19" s="26" t="s">
        <v>8</v>
      </c>
      <c r="AR19" s="13" t="s">
        <v>8</v>
      </c>
    </row>
    <row r="20" spans="1:44" x14ac:dyDescent="0.25">
      <c r="A20" s="23" t="s">
        <v>9</v>
      </c>
      <c r="B20" s="13" t="s">
        <v>5</v>
      </c>
      <c r="D20" s="24" t="s">
        <v>7</v>
      </c>
      <c r="E20" s="13" t="s">
        <v>5</v>
      </c>
      <c r="G20" s="23" t="s">
        <v>49</v>
      </c>
      <c r="H20" s="36" t="s">
        <v>5</v>
      </c>
      <c r="J20" s="24" t="s">
        <v>7</v>
      </c>
      <c r="K20" s="12" t="s">
        <v>5</v>
      </c>
      <c r="M20" s="23" t="s">
        <v>7</v>
      </c>
      <c r="N20" s="13" t="s">
        <v>5</v>
      </c>
      <c r="P20" s="23" t="s">
        <v>49</v>
      </c>
      <c r="Q20" s="8" t="s">
        <v>49</v>
      </c>
      <c r="S20" s="23" t="s">
        <v>49</v>
      </c>
      <c r="T20" s="13" t="s">
        <v>5</v>
      </c>
      <c r="V20" s="24" t="s">
        <v>7</v>
      </c>
      <c r="W20" s="46" t="s">
        <v>5</v>
      </c>
      <c r="Y20" s="23" t="s">
        <v>49</v>
      </c>
      <c r="Z20" s="13" t="s">
        <v>5</v>
      </c>
      <c r="AB20" s="22" t="s">
        <v>8</v>
      </c>
      <c r="AC20" s="12" t="s">
        <v>5</v>
      </c>
      <c r="AE20" s="21" t="s">
        <v>5</v>
      </c>
      <c r="AF20" s="13" t="s">
        <v>5</v>
      </c>
      <c r="AH20" s="23" t="s">
        <v>49</v>
      </c>
      <c r="AI20" s="12" t="s">
        <v>5</v>
      </c>
      <c r="AK20" s="22" t="s">
        <v>8</v>
      </c>
      <c r="AL20" s="36" t="s">
        <v>5</v>
      </c>
      <c r="AN20" s="22" t="s">
        <v>8</v>
      </c>
      <c r="AO20" s="13" t="s">
        <v>5</v>
      </c>
      <c r="AQ20" s="26" t="s">
        <v>8</v>
      </c>
      <c r="AR20" s="8" t="s">
        <v>49</v>
      </c>
    </row>
    <row r="21" spans="1:44" x14ac:dyDescent="0.25">
      <c r="A21" s="24" t="s">
        <v>7</v>
      </c>
      <c r="B21" s="12" t="s">
        <v>7</v>
      </c>
      <c r="D21" s="22" t="s">
        <v>8</v>
      </c>
      <c r="E21" s="36" t="s">
        <v>5</v>
      </c>
      <c r="G21" s="24" t="s">
        <v>7</v>
      </c>
      <c r="H21" s="8" t="s">
        <v>49</v>
      </c>
      <c r="J21" s="23" t="s">
        <v>49</v>
      </c>
      <c r="K21" s="13" t="s">
        <v>5</v>
      </c>
      <c r="M21" s="22" t="s">
        <v>8</v>
      </c>
      <c r="N21" s="12" t="s">
        <v>7</v>
      </c>
      <c r="P21" s="22" t="s">
        <v>8</v>
      </c>
      <c r="Q21" s="46" t="s">
        <v>5</v>
      </c>
      <c r="S21" s="24" t="s">
        <v>7</v>
      </c>
      <c r="T21" s="13" t="s">
        <v>5</v>
      </c>
      <c r="V21" s="22" t="s">
        <v>8</v>
      </c>
      <c r="W21" s="46" t="s">
        <v>5</v>
      </c>
      <c r="Y21" s="24" t="s">
        <v>7</v>
      </c>
      <c r="Z21" s="8" t="s">
        <v>5</v>
      </c>
      <c r="AB21" s="22" t="s">
        <v>8</v>
      </c>
      <c r="AC21" s="12" t="s">
        <v>5</v>
      </c>
      <c r="AE21" s="23" t="s">
        <v>49</v>
      </c>
      <c r="AF21" s="13" t="s">
        <v>5</v>
      </c>
      <c r="AH21" s="24" t="s">
        <v>7</v>
      </c>
      <c r="AI21" s="12" t="s">
        <v>5</v>
      </c>
      <c r="AK21" s="22" t="s">
        <v>8</v>
      </c>
      <c r="AL21" s="8" t="s">
        <v>49</v>
      </c>
      <c r="AN21" s="22" t="s">
        <v>8</v>
      </c>
      <c r="AO21" s="13" t="s">
        <v>8</v>
      </c>
      <c r="AQ21" s="26" t="s">
        <v>8</v>
      </c>
      <c r="AR21" s="13" t="s">
        <v>5</v>
      </c>
    </row>
    <row r="22" spans="1:44" x14ac:dyDescent="0.25">
      <c r="A22" s="22" t="s">
        <v>8</v>
      </c>
      <c r="B22" s="36" t="s">
        <v>5</v>
      </c>
      <c r="D22" s="23" t="s">
        <v>49</v>
      </c>
      <c r="E22" s="36" t="s">
        <v>5</v>
      </c>
      <c r="G22" s="22" t="s">
        <v>8</v>
      </c>
      <c r="H22" s="36" t="s">
        <v>5</v>
      </c>
      <c r="J22" s="22" t="s">
        <v>8</v>
      </c>
      <c r="K22" s="36" t="s">
        <v>5</v>
      </c>
      <c r="M22" s="24" t="s">
        <v>7</v>
      </c>
      <c r="N22" s="12" t="s">
        <v>5</v>
      </c>
      <c r="P22" s="22" t="s">
        <v>8</v>
      </c>
      <c r="Q22" s="8" t="s">
        <v>5</v>
      </c>
      <c r="S22" s="22" t="s">
        <v>8</v>
      </c>
      <c r="T22" s="36" t="s">
        <v>5</v>
      </c>
      <c r="V22" s="22" t="s">
        <v>8</v>
      </c>
      <c r="W22" s="46" t="s">
        <v>5</v>
      </c>
      <c r="Y22" s="22" t="s">
        <v>8</v>
      </c>
      <c r="Z22" s="8" t="s">
        <v>49</v>
      </c>
      <c r="AB22" s="22" t="s">
        <v>8</v>
      </c>
      <c r="AC22" s="12" t="s">
        <v>5</v>
      </c>
      <c r="AE22" s="22" t="s">
        <v>8</v>
      </c>
      <c r="AF22" s="13" t="s">
        <v>8</v>
      </c>
      <c r="AH22" s="22" t="s">
        <v>8</v>
      </c>
      <c r="AI22" s="12" t="s">
        <v>5</v>
      </c>
      <c r="AK22" s="23" t="s">
        <v>49</v>
      </c>
      <c r="AL22" s="36" t="s">
        <v>5</v>
      </c>
      <c r="AN22" s="20" t="s">
        <v>94</v>
      </c>
      <c r="AO22" s="13" t="s">
        <v>5</v>
      </c>
      <c r="AQ22" s="26" t="s">
        <v>8</v>
      </c>
      <c r="AR22" s="36" t="s">
        <v>5</v>
      </c>
    </row>
    <row r="23" spans="1:44" x14ac:dyDescent="0.25">
      <c r="A23" s="22" t="s">
        <v>8</v>
      </c>
      <c r="B23" s="12" t="s">
        <v>5</v>
      </c>
      <c r="D23" s="24" t="s">
        <v>7</v>
      </c>
      <c r="E23" s="8" t="s">
        <v>5</v>
      </c>
      <c r="G23" s="22" t="s">
        <v>8</v>
      </c>
      <c r="H23" s="36" t="s">
        <v>5</v>
      </c>
      <c r="J23" s="22" t="s">
        <v>8</v>
      </c>
      <c r="K23" s="12" t="s">
        <v>5</v>
      </c>
      <c r="M23" s="22" t="s">
        <v>8</v>
      </c>
      <c r="N23" s="12" t="s">
        <v>7</v>
      </c>
      <c r="P23" s="24" t="s">
        <v>7</v>
      </c>
      <c r="Q23" s="12" t="s">
        <v>5</v>
      </c>
      <c r="S23" s="22" t="s">
        <v>8</v>
      </c>
      <c r="T23" s="13" t="s">
        <v>5</v>
      </c>
      <c r="V23" s="24" t="s">
        <v>7</v>
      </c>
      <c r="W23" s="13" t="s">
        <v>5</v>
      </c>
      <c r="Y23" s="24" t="s">
        <v>7</v>
      </c>
      <c r="Z23" s="12" t="s">
        <v>5</v>
      </c>
      <c r="AB23" s="24" t="s">
        <v>7</v>
      </c>
      <c r="AC23" s="12" t="s">
        <v>5</v>
      </c>
      <c r="AE23" s="20" t="s">
        <v>94</v>
      </c>
      <c r="AF23" s="36" t="s">
        <v>5</v>
      </c>
      <c r="AH23" s="22" t="s">
        <v>8</v>
      </c>
      <c r="AI23" s="13" t="s">
        <v>5</v>
      </c>
      <c r="AK23" s="22" t="s">
        <v>8</v>
      </c>
      <c r="AL23" s="13" t="s">
        <v>5</v>
      </c>
      <c r="AN23" s="22" t="s">
        <v>8</v>
      </c>
      <c r="AO23" s="13" t="s">
        <v>49</v>
      </c>
      <c r="AQ23" s="26" t="s">
        <v>8</v>
      </c>
      <c r="AR23" s="13" t="s">
        <v>49</v>
      </c>
    </row>
    <row r="24" spans="1:44" x14ac:dyDescent="0.25">
      <c r="A24" s="24" t="s">
        <v>7</v>
      </c>
      <c r="B24" s="36" t="s">
        <v>5</v>
      </c>
      <c r="D24" s="22" t="s">
        <v>8</v>
      </c>
      <c r="E24" s="12" t="s">
        <v>5</v>
      </c>
      <c r="G24" s="21" t="s">
        <v>5</v>
      </c>
      <c r="H24" s="36" t="s">
        <v>5</v>
      </c>
      <c r="J24" s="24" t="s">
        <v>7</v>
      </c>
      <c r="K24" s="13" t="s">
        <v>49</v>
      </c>
      <c r="M24" s="24" t="s">
        <v>7</v>
      </c>
      <c r="N24" s="13" t="s">
        <v>49</v>
      </c>
      <c r="P24" s="22" t="s">
        <v>8</v>
      </c>
      <c r="Q24" s="12" t="s">
        <v>7</v>
      </c>
      <c r="S24" s="22" t="s">
        <v>8</v>
      </c>
      <c r="T24" s="36" t="s">
        <v>5</v>
      </c>
      <c r="V24" s="22" t="s">
        <v>8</v>
      </c>
      <c r="W24" s="12" t="s">
        <v>7</v>
      </c>
      <c r="Y24" s="22" t="s">
        <v>8</v>
      </c>
      <c r="Z24" s="36" t="s">
        <v>5</v>
      </c>
      <c r="AB24" s="24" t="s">
        <v>95</v>
      </c>
      <c r="AC24" s="8" t="s">
        <v>49</v>
      </c>
      <c r="AE24" s="22" t="s">
        <v>8</v>
      </c>
      <c r="AF24" s="36" t="s">
        <v>5</v>
      </c>
      <c r="AH24" s="22" t="s">
        <v>8</v>
      </c>
      <c r="AI24" s="36" t="s">
        <v>5</v>
      </c>
      <c r="AK24" s="22" t="s">
        <v>8</v>
      </c>
      <c r="AL24" s="36" t="s">
        <v>5</v>
      </c>
      <c r="AN24" s="23" t="s">
        <v>49</v>
      </c>
      <c r="AO24" s="36" t="s">
        <v>5</v>
      </c>
      <c r="AQ24" s="29" t="s">
        <v>7</v>
      </c>
      <c r="AR24" s="36" t="s">
        <v>5</v>
      </c>
    </row>
    <row r="25" spans="1:44" x14ac:dyDescent="0.25">
      <c r="A25" s="22" t="s">
        <v>8</v>
      </c>
      <c r="B25" s="36" t="s">
        <v>5</v>
      </c>
      <c r="D25" s="23" t="s">
        <v>49</v>
      </c>
      <c r="E25" s="36" t="s">
        <v>5</v>
      </c>
      <c r="G25" s="20" t="s">
        <v>5</v>
      </c>
      <c r="H25" s="36" t="s">
        <v>5</v>
      </c>
      <c r="J25" s="22" t="s">
        <v>8</v>
      </c>
      <c r="K25" s="12" t="s">
        <v>5</v>
      </c>
      <c r="M25" s="22" t="s">
        <v>8</v>
      </c>
      <c r="N25" s="12" t="s">
        <v>7</v>
      </c>
      <c r="P25" s="22" t="s">
        <v>8</v>
      </c>
      <c r="Q25" s="12" t="s">
        <v>5</v>
      </c>
      <c r="S25" s="20" t="s">
        <v>5</v>
      </c>
      <c r="T25" s="13" t="s">
        <v>5</v>
      </c>
      <c r="V25" s="24" t="s">
        <v>7</v>
      </c>
      <c r="W25" s="12" t="s">
        <v>49</v>
      </c>
      <c r="Y25" s="23" t="s">
        <v>49</v>
      </c>
      <c r="Z25" s="8" t="s">
        <v>5</v>
      </c>
      <c r="AB25" s="22" t="s">
        <v>8</v>
      </c>
      <c r="AC25" s="46" t="s">
        <v>5</v>
      </c>
      <c r="AE25" s="20" t="s">
        <v>5</v>
      </c>
      <c r="AF25" s="8" t="s">
        <v>5</v>
      </c>
      <c r="AH25" s="20" t="s">
        <v>5</v>
      </c>
      <c r="AI25" s="12" t="s">
        <v>5</v>
      </c>
      <c r="AK25" s="21" t="s">
        <v>5</v>
      </c>
      <c r="AL25" s="36" t="s">
        <v>5</v>
      </c>
      <c r="AN25" s="22" t="s">
        <v>8</v>
      </c>
      <c r="AO25" s="13" t="s">
        <v>5</v>
      </c>
      <c r="AQ25" s="26" t="s">
        <v>8</v>
      </c>
      <c r="AR25" s="13" t="s">
        <v>7</v>
      </c>
    </row>
    <row r="26" spans="1:44" x14ac:dyDescent="0.25">
      <c r="A26" s="22" t="s">
        <v>8</v>
      </c>
      <c r="B26" s="36" t="s">
        <v>5</v>
      </c>
      <c r="D26" s="22" t="s">
        <v>8</v>
      </c>
      <c r="E26" s="8" t="s">
        <v>49</v>
      </c>
      <c r="G26" s="23" t="s">
        <v>49</v>
      </c>
      <c r="H26" s="36" t="s">
        <v>5</v>
      </c>
      <c r="J26" s="22" t="s">
        <v>8</v>
      </c>
      <c r="K26" s="13" t="s">
        <v>49</v>
      </c>
      <c r="M26" s="23" t="s">
        <v>49</v>
      </c>
      <c r="N26" s="13" t="s">
        <v>5</v>
      </c>
      <c r="P26" s="22" t="s">
        <v>8</v>
      </c>
      <c r="Q26" s="8" t="s">
        <v>49</v>
      </c>
      <c r="S26" s="22" t="s">
        <v>8</v>
      </c>
      <c r="T26" s="13" t="s">
        <v>5</v>
      </c>
      <c r="V26" s="22" t="s">
        <v>8</v>
      </c>
      <c r="W26" s="46" t="s">
        <v>5</v>
      </c>
      <c r="Y26" s="22" t="s">
        <v>8</v>
      </c>
      <c r="Z26" s="8" t="s">
        <v>5</v>
      </c>
      <c r="AB26" s="22" t="s">
        <v>8</v>
      </c>
      <c r="AC26" s="12" t="s">
        <v>7</v>
      </c>
      <c r="AE26" s="20" t="s">
        <v>5</v>
      </c>
      <c r="AF26" s="13" t="s">
        <v>5</v>
      </c>
      <c r="AH26" s="22" t="s">
        <v>8</v>
      </c>
      <c r="AI26" s="12" t="s">
        <v>5</v>
      </c>
      <c r="AK26" s="22" t="s">
        <v>51</v>
      </c>
      <c r="AL26" s="36" t="s">
        <v>5</v>
      </c>
      <c r="AN26" s="25" t="s">
        <v>9</v>
      </c>
      <c r="AO26" s="13" t="s">
        <v>5</v>
      </c>
      <c r="AQ26" s="26" t="s">
        <v>8</v>
      </c>
      <c r="AR26" s="36" t="s">
        <v>5</v>
      </c>
    </row>
    <row r="27" spans="1:44" x14ac:dyDescent="0.25">
      <c r="A27" s="24" t="s">
        <v>7</v>
      </c>
      <c r="B27" s="12" t="s">
        <v>7</v>
      </c>
      <c r="D27" s="23" t="s">
        <v>49</v>
      </c>
      <c r="E27" s="36" t="s">
        <v>5</v>
      </c>
      <c r="G27" s="22" t="s">
        <v>8</v>
      </c>
      <c r="H27" s="36" t="s">
        <v>5</v>
      </c>
      <c r="J27" s="20" t="s">
        <v>5</v>
      </c>
      <c r="K27" s="36" t="s">
        <v>5</v>
      </c>
      <c r="M27" s="22" t="s">
        <v>8</v>
      </c>
      <c r="N27" s="12" t="s">
        <v>5</v>
      </c>
      <c r="P27" s="22" t="s">
        <v>8</v>
      </c>
      <c r="Q27" s="12" t="s">
        <v>5</v>
      </c>
      <c r="S27" s="23" t="s">
        <v>49</v>
      </c>
      <c r="T27" s="13" t="s">
        <v>5</v>
      </c>
      <c r="V27" s="22" t="s">
        <v>8</v>
      </c>
      <c r="W27" s="46" t="s">
        <v>5</v>
      </c>
      <c r="Y27" s="23" t="s">
        <v>49</v>
      </c>
      <c r="Z27" s="8" t="s">
        <v>49</v>
      </c>
      <c r="AB27" s="23" t="s">
        <v>49</v>
      </c>
      <c r="AC27" s="12" t="s">
        <v>5</v>
      </c>
      <c r="AE27" s="24" t="s">
        <v>7</v>
      </c>
      <c r="AF27" s="8" t="s">
        <v>5</v>
      </c>
      <c r="AH27" s="23" t="s">
        <v>49</v>
      </c>
      <c r="AI27" s="36" t="s">
        <v>5</v>
      </c>
      <c r="AK27" s="24" t="s">
        <v>7</v>
      </c>
      <c r="AL27" s="36" t="s">
        <v>5</v>
      </c>
      <c r="AN27" s="23" t="s">
        <v>49</v>
      </c>
      <c r="AO27" s="13" t="s">
        <v>5</v>
      </c>
      <c r="AQ27" s="28" t="s">
        <v>94</v>
      </c>
      <c r="AR27" s="36" t="s">
        <v>5</v>
      </c>
    </row>
    <row r="28" spans="1:44" x14ac:dyDescent="0.25">
      <c r="A28" s="22" t="s">
        <v>8</v>
      </c>
      <c r="B28" s="36" t="s">
        <v>5</v>
      </c>
      <c r="D28" s="22" t="s">
        <v>8</v>
      </c>
      <c r="E28" s="36" t="s">
        <v>5</v>
      </c>
      <c r="G28" s="20" t="s">
        <v>5</v>
      </c>
      <c r="H28" s="36" t="s">
        <v>5</v>
      </c>
      <c r="J28" s="22" t="s">
        <v>8</v>
      </c>
      <c r="K28" s="13" t="s">
        <v>5</v>
      </c>
      <c r="M28" s="23" t="s">
        <v>49</v>
      </c>
      <c r="N28" s="12" t="s">
        <v>49</v>
      </c>
      <c r="P28" s="23" t="s">
        <v>49</v>
      </c>
      <c r="Q28" s="12" t="s">
        <v>49</v>
      </c>
      <c r="S28" s="22" t="s">
        <v>8</v>
      </c>
      <c r="T28" s="13" t="s">
        <v>5</v>
      </c>
      <c r="V28" s="22" t="s">
        <v>8</v>
      </c>
      <c r="W28" s="13" t="s">
        <v>8</v>
      </c>
      <c r="Y28" s="23" t="s">
        <v>49</v>
      </c>
      <c r="Z28" s="8" t="s">
        <v>5</v>
      </c>
      <c r="AB28" s="23" t="s">
        <v>49</v>
      </c>
      <c r="AC28" s="46" t="s">
        <v>5</v>
      </c>
      <c r="AE28" s="22" t="s">
        <v>8</v>
      </c>
      <c r="AF28" s="8" t="s">
        <v>49</v>
      </c>
      <c r="AH28" s="22" t="s">
        <v>8</v>
      </c>
      <c r="AI28" s="12" t="s">
        <v>7</v>
      </c>
      <c r="AK28" s="23" t="s">
        <v>49</v>
      </c>
      <c r="AL28" s="8" t="s">
        <v>49</v>
      </c>
      <c r="AN28" s="22" t="s">
        <v>8</v>
      </c>
      <c r="AO28" s="13" t="s">
        <v>7</v>
      </c>
      <c r="AQ28" s="26" t="s">
        <v>8</v>
      </c>
      <c r="AR28" s="13" t="s">
        <v>8</v>
      </c>
    </row>
    <row r="29" spans="1:44" x14ac:dyDescent="0.25">
      <c r="A29" s="22" t="s">
        <v>8</v>
      </c>
      <c r="B29" s="36" t="s">
        <v>5</v>
      </c>
      <c r="D29" s="21" t="s">
        <v>5</v>
      </c>
      <c r="E29" s="36" t="s">
        <v>5</v>
      </c>
      <c r="G29" s="22" t="s">
        <v>8</v>
      </c>
      <c r="H29" s="36" t="s">
        <v>5</v>
      </c>
      <c r="J29" s="23" t="s">
        <v>49</v>
      </c>
      <c r="K29" s="36" t="s">
        <v>5</v>
      </c>
      <c r="M29" s="23" t="s">
        <v>49</v>
      </c>
      <c r="N29" s="12" t="s">
        <v>49</v>
      </c>
      <c r="P29" s="23" t="s">
        <v>7</v>
      </c>
      <c r="Q29" s="12" t="s">
        <v>5</v>
      </c>
      <c r="S29" s="23" t="s">
        <v>49</v>
      </c>
      <c r="T29" s="13" t="s">
        <v>5</v>
      </c>
      <c r="V29" s="23" t="s">
        <v>49</v>
      </c>
      <c r="W29" s="46" t="s">
        <v>5</v>
      </c>
      <c r="Y29" s="39" t="s">
        <v>94</v>
      </c>
      <c r="Z29" s="36" t="s">
        <v>5</v>
      </c>
      <c r="AB29" s="23" t="s">
        <v>7</v>
      </c>
      <c r="AC29" s="12" t="s">
        <v>7</v>
      </c>
      <c r="AE29" s="23" t="s">
        <v>5</v>
      </c>
      <c r="AF29" s="36" t="s">
        <v>5</v>
      </c>
      <c r="AH29" s="23" t="s">
        <v>49</v>
      </c>
      <c r="AI29" s="36" t="s">
        <v>5</v>
      </c>
      <c r="AK29" s="22" t="s">
        <v>8</v>
      </c>
      <c r="AL29" s="36" t="s">
        <v>5</v>
      </c>
      <c r="AN29" s="39" t="s">
        <v>94</v>
      </c>
      <c r="AO29" s="13" t="s">
        <v>5</v>
      </c>
      <c r="AQ29" s="27" t="s">
        <v>49</v>
      </c>
      <c r="AR29" s="36" t="s">
        <v>5</v>
      </c>
    </row>
    <row r="30" spans="1:44" x14ac:dyDescent="0.25">
      <c r="A30" s="24" t="s">
        <v>7</v>
      </c>
      <c r="B30" s="36" t="s">
        <v>5</v>
      </c>
      <c r="D30" s="22" t="s">
        <v>8</v>
      </c>
      <c r="E30" s="36" t="s">
        <v>5</v>
      </c>
      <c r="G30" s="22" t="s">
        <v>8</v>
      </c>
      <c r="H30" s="36" t="s">
        <v>5</v>
      </c>
      <c r="J30" s="22" t="s">
        <v>8</v>
      </c>
      <c r="K30" s="12" t="s">
        <v>5</v>
      </c>
      <c r="M30" s="22" t="s">
        <v>8</v>
      </c>
      <c r="N30" s="12" t="s">
        <v>5</v>
      </c>
      <c r="P30" s="24" t="s">
        <v>7</v>
      </c>
      <c r="Q30" s="12" t="s">
        <v>7</v>
      </c>
      <c r="S30" s="22" t="s">
        <v>8</v>
      </c>
      <c r="T30" s="13" t="s">
        <v>5</v>
      </c>
      <c r="V30" s="23" t="s">
        <v>49</v>
      </c>
      <c r="W30" s="12" t="s">
        <v>5</v>
      </c>
      <c r="Y30" s="22" t="s">
        <v>8</v>
      </c>
      <c r="Z30" s="8" t="s">
        <v>5</v>
      </c>
      <c r="AB30" s="24" t="s">
        <v>7</v>
      </c>
      <c r="AC30" s="46" t="s">
        <v>5</v>
      </c>
      <c r="AE30" s="24" t="s">
        <v>7</v>
      </c>
      <c r="AF30" s="8" t="s">
        <v>49</v>
      </c>
      <c r="AH30" s="22" t="s">
        <v>8</v>
      </c>
      <c r="AI30" s="12" t="s">
        <v>7</v>
      </c>
      <c r="AK30" s="22" t="s">
        <v>8</v>
      </c>
      <c r="AL30" s="8" t="s">
        <v>49</v>
      </c>
      <c r="AN30" s="22" t="s">
        <v>8</v>
      </c>
      <c r="AO30" s="13" t="s">
        <v>8</v>
      </c>
      <c r="AQ30" s="26" t="s">
        <v>8</v>
      </c>
      <c r="AR30" s="13" t="s">
        <v>8</v>
      </c>
    </row>
  </sheetData>
  <mergeCells count="15">
    <mergeCell ref="AK1:AL1"/>
    <mergeCell ref="AN1:AO1"/>
    <mergeCell ref="AQ1:AR1"/>
    <mergeCell ref="S1:T1"/>
    <mergeCell ref="V1:W1"/>
    <mergeCell ref="Y1:Z1"/>
    <mergeCell ref="AB1:AC1"/>
    <mergeCell ref="AE1:AF1"/>
    <mergeCell ref="AH1:AI1"/>
    <mergeCell ref="P1:Q1"/>
    <mergeCell ref="A1:B1"/>
    <mergeCell ref="D1:E1"/>
    <mergeCell ref="G1:H1"/>
    <mergeCell ref="J1:K1"/>
    <mergeCell ref="M1:N1"/>
  </mergeCells>
  <conditionalFormatting sqref="A2:A30">
    <cfRule type="cellIs" dxfId="264" priority="407" operator="equal">
      <formula>"PK"</formula>
    </cfRule>
    <cfRule type="cellIs" dxfId="263" priority="408" operator="equal">
      <formula>"TPK"</formula>
    </cfRule>
    <cfRule type="cellIs" dxfId="262" priority="409" operator="equal">
      <formula>"MK 2"</formula>
    </cfRule>
    <cfRule type="cellIs" dxfId="261" priority="410" operator="equal">
      <formula>"MK 1"</formula>
    </cfRule>
    <cfRule type="cellIs" dxfId="260" priority="411" operator="equal">
      <formula>"MK 3"</formula>
    </cfRule>
    <cfRule type="cellIs" dxfId="259" priority="412" operator="equal">
      <formula>"MK 3"</formula>
    </cfRule>
    <cfRule type="cellIs" dxfId="258" priority="413" operator="equal">
      <formula>"MK 3"</formula>
    </cfRule>
  </conditionalFormatting>
  <conditionalFormatting sqref="B2 B4:B30">
    <cfRule type="cellIs" dxfId="257" priority="400" operator="equal">
      <formula>"PK"</formula>
    </cfRule>
    <cfRule type="cellIs" dxfId="256" priority="401" operator="equal">
      <formula>"MK 2"</formula>
    </cfRule>
    <cfRule type="cellIs" dxfId="255" priority="402" operator="equal">
      <formula>"PK"</formula>
    </cfRule>
    <cfRule type="cellIs" dxfId="254" priority="403" operator="equal">
      <formula>"MK 3"</formula>
    </cfRule>
    <cfRule type="cellIs" dxfId="253" priority="404" operator="equal">
      <formula>"MK 1"</formula>
    </cfRule>
  </conditionalFormatting>
  <conditionalFormatting sqref="B3">
    <cfRule type="colorScale" priority="398">
      <colorScale>
        <cfvo type="min"/>
        <cfvo type="max"/>
        <color rgb="FF63BE7B"/>
        <color rgb="FFFCFCFF"/>
      </colorScale>
    </cfRule>
    <cfRule type="colorScale" priority="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">
    <cfRule type="cellIs" dxfId="252" priority="393" operator="equal">
      <formula>"PK"</formula>
    </cfRule>
    <cfRule type="cellIs" dxfId="251" priority="394" operator="equal">
      <formula>"MK 2"</formula>
    </cfRule>
    <cfRule type="cellIs" dxfId="250" priority="395" operator="equal">
      <formula>"PK"</formula>
    </cfRule>
    <cfRule type="cellIs" dxfId="249" priority="396" operator="equal">
      <formula>"MK 3"</formula>
    </cfRule>
    <cfRule type="cellIs" dxfId="248" priority="397" operator="equal">
      <formula>"MK 1"</formula>
    </cfRule>
  </conditionalFormatting>
  <conditionalFormatting sqref="B4:B30 B2">
    <cfRule type="colorScale" priority="405">
      <colorScale>
        <cfvo type="min"/>
        <cfvo type="max"/>
        <color rgb="FF63BE7B"/>
        <color rgb="FFFCFCFF"/>
      </colorScale>
    </cfRule>
    <cfRule type="colorScale" priority="4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:D30">
    <cfRule type="cellIs" dxfId="247" priority="386" operator="equal">
      <formula>"PK"</formula>
    </cfRule>
    <cfRule type="cellIs" dxfId="246" priority="387" operator="equal">
      <formula>"TPK"</formula>
    </cfRule>
    <cfRule type="cellIs" dxfId="245" priority="388" operator="equal">
      <formula>"MK 2"</formula>
    </cfRule>
    <cfRule type="cellIs" dxfId="244" priority="389" operator="equal">
      <formula>"MK 1"</formula>
    </cfRule>
    <cfRule type="cellIs" dxfId="243" priority="390" operator="equal">
      <formula>"MK 3"</formula>
    </cfRule>
    <cfRule type="cellIs" dxfId="242" priority="391" operator="equal">
      <formula>"MK 3"</formula>
    </cfRule>
    <cfRule type="cellIs" dxfId="241" priority="392" operator="equal">
      <formula>"MK 3"</formula>
    </cfRule>
  </conditionalFormatting>
  <conditionalFormatting sqref="E2 E4:E30">
    <cfRule type="cellIs" dxfId="240" priority="379" operator="equal">
      <formula>"PK"</formula>
    </cfRule>
    <cfRule type="cellIs" dxfId="239" priority="380" operator="equal">
      <formula>"MK 2"</formula>
    </cfRule>
    <cfRule type="cellIs" dxfId="238" priority="381" operator="equal">
      <formula>"PK"</formula>
    </cfRule>
    <cfRule type="cellIs" dxfId="237" priority="382" operator="equal">
      <formula>"MK 3"</formula>
    </cfRule>
    <cfRule type="cellIs" dxfId="236" priority="383" operator="equal">
      <formula>"MK 1"</formula>
    </cfRule>
  </conditionalFormatting>
  <conditionalFormatting sqref="E3">
    <cfRule type="colorScale" priority="377">
      <colorScale>
        <cfvo type="min"/>
        <cfvo type="max"/>
        <color rgb="FF63BE7B"/>
        <color rgb="FFFCFCFF"/>
      </colorScale>
    </cfRule>
    <cfRule type="colorScale" priority="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ellIs" dxfId="235" priority="372" operator="equal">
      <formula>"PK"</formula>
    </cfRule>
    <cfRule type="cellIs" dxfId="234" priority="373" operator="equal">
      <formula>"MK 2"</formula>
    </cfRule>
    <cfRule type="cellIs" dxfId="233" priority="374" operator="equal">
      <formula>"PK"</formula>
    </cfRule>
    <cfRule type="cellIs" dxfId="232" priority="375" operator="equal">
      <formula>"MK 3"</formula>
    </cfRule>
    <cfRule type="cellIs" dxfId="231" priority="376" operator="equal">
      <formula>"MK 1"</formula>
    </cfRule>
  </conditionalFormatting>
  <conditionalFormatting sqref="E4:E30 E2">
    <cfRule type="colorScale" priority="384">
      <colorScale>
        <cfvo type="min"/>
        <cfvo type="max"/>
        <color rgb="FF63BE7B"/>
        <color rgb="FFFCFCFF"/>
      </colorScale>
    </cfRule>
    <cfRule type="colorScale" priority="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:G30">
    <cfRule type="cellIs" dxfId="230" priority="365" operator="equal">
      <formula>"PK"</formula>
    </cfRule>
    <cfRule type="cellIs" dxfId="229" priority="366" operator="equal">
      <formula>"TPK"</formula>
    </cfRule>
    <cfRule type="cellIs" dxfId="228" priority="367" operator="equal">
      <formula>"MK 2"</formula>
    </cfRule>
    <cfRule type="cellIs" dxfId="227" priority="368" operator="equal">
      <formula>"MK 1"</formula>
    </cfRule>
    <cfRule type="cellIs" dxfId="226" priority="369" operator="equal">
      <formula>"MK 3"</formula>
    </cfRule>
    <cfRule type="cellIs" dxfId="225" priority="370" operator="equal">
      <formula>"MK 3"</formula>
    </cfRule>
    <cfRule type="cellIs" dxfId="224" priority="371" operator="equal">
      <formula>"MK 3"</formula>
    </cfRule>
  </conditionalFormatting>
  <conditionalFormatting sqref="H2 H4:H30">
    <cfRule type="cellIs" dxfId="223" priority="358" operator="equal">
      <formula>"PK"</formula>
    </cfRule>
    <cfRule type="cellIs" dxfId="222" priority="359" operator="equal">
      <formula>"MK 2"</formula>
    </cfRule>
    <cfRule type="cellIs" dxfId="221" priority="360" operator="equal">
      <formula>"PK"</formula>
    </cfRule>
    <cfRule type="cellIs" dxfId="220" priority="361" operator="equal">
      <formula>"MK 3"</formula>
    </cfRule>
    <cfRule type="cellIs" dxfId="219" priority="362" operator="equal">
      <formula>"MK 1"</formula>
    </cfRule>
  </conditionalFormatting>
  <conditionalFormatting sqref="H3">
    <cfRule type="colorScale" priority="356">
      <colorScale>
        <cfvo type="min"/>
        <cfvo type="max"/>
        <color rgb="FF63BE7B"/>
        <color rgb="FFFCFCFF"/>
      </colorScale>
    </cfRule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">
    <cfRule type="cellIs" dxfId="218" priority="351" operator="equal">
      <formula>"PK"</formula>
    </cfRule>
    <cfRule type="cellIs" dxfId="217" priority="352" operator="equal">
      <formula>"MK 2"</formula>
    </cfRule>
    <cfRule type="cellIs" dxfId="216" priority="353" operator="equal">
      <formula>"PK"</formula>
    </cfRule>
    <cfRule type="cellIs" dxfId="215" priority="354" operator="equal">
      <formula>"MK 3"</formula>
    </cfRule>
    <cfRule type="cellIs" dxfId="214" priority="355" operator="equal">
      <formula>"MK 1"</formula>
    </cfRule>
  </conditionalFormatting>
  <conditionalFormatting sqref="H4:H30 H2">
    <cfRule type="colorScale" priority="363">
      <colorScale>
        <cfvo type="min"/>
        <cfvo type="max"/>
        <color rgb="FF63BE7B"/>
        <color rgb="FFFCFCFF"/>
      </colorScale>
    </cfRule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:J30">
    <cfRule type="cellIs" dxfId="213" priority="344" operator="equal">
      <formula>"PK"</formula>
    </cfRule>
    <cfRule type="cellIs" dxfId="212" priority="345" operator="equal">
      <formula>"TPK"</formula>
    </cfRule>
    <cfRule type="cellIs" dxfId="211" priority="346" operator="equal">
      <formula>"MK 2"</formula>
    </cfRule>
    <cfRule type="cellIs" dxfId="210" priority="347" operator="equal">
      <formula>"MK 1"</formula>
    </cfRule>
    <cfRule type="cellIs" dxfId="209" priority="348" operator="equal">
      <formula>"MK 3"</formula>
    </cfRule>
    <cfRule type="cellIs" dxfId="208" priority="349" operator="equal">
      <formula>"MK 3"</formula>
    </cfRule>
    <cfRule type="cellIs" dxfId="207" priority="350" operator="equal">
      <formula>"MK 3"</formula>
    </cfRule>
  </conditionalFormatting>
  <conditionalFormatting sqref="K2 K4:K8 K14:K30 K10:K12">
    <cfRule type="cellIs" dxfId="206" priority="337" operator="equal">
      <formula>"PK"</formula>
    </cfRule>
    <cfRule type="cellIs" dxfId="205" priority="338" operator="equal">
      <formula>"MK 2"</formula>
    </cfRule>
    <cfRule type="cellIs" dxfId="204" priority="339" operator="equal">
      <formula>"PK"</formula>
    </cfRule>
    <cfRule type="cellIs" dxfId="203" priority="340" operator="equal">
      <formula>"MK 3"</formula>
    </cfRule>
    <cfRule type="cellIs" dxfId="202" priority="341" operator="equal">
      <formula>"MK 1"</formula>
    </cfRule>
  </conditionalFormatting>
  <conditionalFormatting sqref="K3">
    <cfRule type="colorScale" priority="335">
      <colorScale>
        <cfvo type="min"/>
        <cfvo type="max"/>
        <color rgb="FF63BE7B"/>
        <color rgb="FFFCFCFF"/>
      </colorScale>
    </cfRule>
    <cfRule type="colorScale" priority="3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">
    <cfRule type="cellIs" dxfId="201" priority="330" operator="equal">
      <formula>"PK"</formula>
    </cfRule>
    <cfRule type="cellIs" dxfId="200" priority="331" operator="equal">
      <formula>"MK 2"</formula>
    </cfRule>
    <cfRule type="cellIs" dxfId="199" priority="332" operator="equal">
      <formula>"PK"</formula>
    </cfRule>
    <cfRule type="cellIs" dxfId="198" priority="333" operator="equal">
      <formula>"MK 3"</formula>
    </cfRule>
    <cfRule type="cellIs" dxfId="197" priority="334" operator="equal">
      <formula>"MK 1"</formula>
    </cfRule>
  </conditionalFormatting>
  <conditionalFormatting sqref="K4:K8 K2 K14:K30 K10:K12">
    <cfRule type="colorScale" priority="342">
      <colorScale>
        <cfvo type="min"/>
        <cfvo type="max"/>
        <color rgb="FF63BE7B"/>
        <color rgb="FFFCFCFF"/>
      </colorScale>
    </cfRule>
    <cfRule type="colorScale" priority="3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3">
    <cfRule type="cellIs" dxfId="196" priority="323" operator="equal">
      <formula>"PK"</formula>
    </cfRule>
    <cfRule type="cellIs" dxfId="195" priority="324" operator="equal">
      <formula>"MK 2"</formula>
    </cfRule>
    <cfRule type="cellIs" dxfId="194" priority="325" operator="equal">
      <formula>"PK"</formula>
    </cfRule>
    <cfRule type="cellIs" dxfId="193" priority="326" operator="equal">
      <formula>"MK 3"</formula>
    </cfRule>
    <cfRule type="cellIs" dxfId="192" priority="327" operator="equal">
      <formula>"MK 1"</formula>
    </cfRule>
  </conditionalFormatting>
  <conditionalFormatting sqref="K13">
    <cfRule type="colorScale" priority="328">
      <colorScale>
        <cfvo type="min"/>
        <cfvo type="max"/>
        <color rgb="FF63BE7B"/>
        <color rgb="FFFCFCFF"/>
      </colorScale>
    </cfRule>
    <cfRule type="colorScale" priority="3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9">
    <cfRule type="cellIs" dxfId="191" priority="316" operator="equal">
      <formula>"PK"</formula>
    </cfRule>
    <cfRule type="cellIs" dxfId="190" priority="317" operator="equal">
      <formula>"MK 2"</formula>
    </cfRule>
    <cfRule type="cellIs" dxfId="189" priority="318" operator="equal">
      <formula>"PK"</formula>
    </cfRule>
    <cfRule type="cellIs" dxfId="188" priority="319" operator="equal">
      <formula>"MK 3"</formula>
    </cfRule>
    <cfRule type="cellIs" dxfId="187" priority="320" operator="equal">
      <formula>"MK 1"</formula>
    </cfRule>
  </conditionalFormatting>
  <conditionalFormatting sqref="K9">
    <cfRule type="colorScale" priority="321">
      <colorScale>
        <cfvo type="min"/>
        <cfvo type="max"/>
        <color rgb="FF63BE7B"/>
        <color rgb="FFFCFCFF"/>
      </colorScale>
    </cfRule>
    <cfRule type="colorScale" priority="3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M30">
    <cfRule type="cellIs" dxfId="186" priority="309" operator="equal">
      <formula>"PK"</formula>
    </cfRule>
    <cfRule type="cellIs" dxfId="185" priority="310" operator="equal">
      <formula>"TPK"</formula>
    </cfRule>
    <cfRule type="cellIs" dxfId="184" priority="311" operator="equal">
      <formula>"MK 2"</formula>
    </cfRule>
    <cfRule type="cellIs" dxfId="183" priority="312" operator="equal">
      <formula>"MK 1"</formula>
    </cfRule>
    <cfRule type="cellIs" dxfId="182" priority="313" operator="equal">
      <formula>"MK 3"</formula>
    </cfRule>
    <cfRule type="cellIs" dxfId="181" priority="314" operator="equal">
      <formula>"MK 3"</formula>
    </cfRule>
    <cfRule type="cellIs" dxfId="180" priority="315" operator="equal">
      <formula>"MK 3"</formula>
    </cfRule>
  </conditionalFormatting>
  <conditionalFormatting sqref="N4:N30 N2">
    <cfRule type="cellIs" dxfId="179" priority="302" operator="equal">
      <formula>"PK"</formula>
    </cfRule>
    <cfRule type="cellIs" dxfId="178" priority="303" operator="equal">
      <formula>"MK 2"</formula>
    </cfRule>
    <cfRule type="cellIs" dxfId="177" priority="304" operator="equal">
      <formula>"PK"</formula>
    </cfRule>
    <cfRule type="cellIs" dxfId="176" priority="305" operator="equal">
      <formula>"MK 3"</formula>
    </cfRule>
    <cfRule type="cellIs" dxfId="175" priority="306" operator="equal">
      <formula>"MK 1"</formula>
    </cfRule>
  </conditionalFormatting>
  <conditionalFormatting sqref="N3">
    <cfRule type="colorScale" priority="300">
      <colorScale>
        <cfvo type="min"/>
        <cfvo type="max"/>
        <color rgb="FF63BE7B"/>
        <color rgb="FFFCFCFF"/>
      </colorScale>
    </cfRule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">
    <cfRule type="cellIs" dxfId="174" priority="295" operator="equal">
      <formula>"PK"</formula>
    </cfRule>
    <cfRule type="cellIs" dxfId="173" priority="296" operator="equal">
      <formula>"MK 2"</formula>
    </cfRule>
    <cfRule type="cellIs" dxfId="172" priority="297" operator="equal">
      <formula>"PK"</formula>
    </cfRule>
    <cfRule type="cellIs" dxfId="171" priority="298" operator="equal">
      <formula>"MK 3"</formula>
    </cfRule>
    <cfRule type="cellIs" dxfId="170" priority="299" operator="equal">
      <formula>"MK 1"</formula>
    </cfRule>
  </conditionalFormatting>
  <conditionalFormatting sqref="N4:N30 N2">
    <cfRule type="colorScale" priority="307">
      <colorScale>
        <cfvo type="min"/>
        <cfvo type="max"/>
        <color rgb="FF63BE7B"/>
        <color rgb="FFFCFCFF"/>
      </colorScale>
    </cfRule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2:P30">
    <cfRule type="cellIs" dxfId="169" priority="288" operator="equal">
      <formula>"PK"</formula>
    </cfRule>
    <cfRule type="cellIs" dxfId="168" priority="289" operator="equal">
      <formula>"TPK"</formula>
    </cfRule>
    <cfRule type="cellIs" dxfId="167" priority="290" operator="equal">
      <formula>"MK 2"</formula>
    </cfRule>
    <cfRule type="cellIs" dxfId="166" priority="291" operator="equal">
      <formula>"MK 1"</formula>
    </cfRule>
    <cfRule type="cellIs" dxfId="165" priority="292" operator="equal">
      <formula>"MK 3"</formula>
    </cfRule>
    <cfRule type="cellIs" dxfId="164" priority="293" operator="equal">
      <formula>"MK 3"</formula>
    </cfRule>
    <cfRule type="cellIs" dxfId="163" priority="294" operator="equal">
      <formula>"MK 3"</formula>
    </cfRule>
  </conditionalFormatting>
  <conditionalFormatting sqref="S2:S30">
    <cfRule type="cellIs" dxfId="162" priority="253" operator="equal">
      <formula>"PK"</formula>
    </cfRule>
    <cfRule type="cellIs" dxfId="161" priority="254" operator="equal">
      <formula>"TPK"</formula>
    </cfRule>
    <cfRule type="cellIs" dxfId="160" priority="255" operator="equal">
      <formula>"MK 2"</formula>
    </cfRule>
    <cfRule type="cellIs" dxfId="159" priority="256" operator="equal">
      <formula>"MK 1"</formula>
    </cfRule>
    <cfRule type="cellIs" dxfId="158" priority="257" operator="equal">
      <formula>"MK 3"</formula>
    </cfRule>
    <cfRule type="cellIs" dxfId="157" priority="258" operator="equal">
      <formula>"MK 3"</formula>
    </cfRule>
    <cfRule type="cellIs" dxfId="156" priority="259" operator="equal">
      <formula>"MK 3"</formula>
    </cfRule>
  </conditionalFormatting>
  <conditionalFormatting sqref="T2:T30">
    <cfRule type="cellIs" dxfId="155" priority="246" operator="equal">
      <formula>"PK"</formula>
    </cfRule>
    <cfRule type="cellIs" dxfId="154" priority="247" operator="equal">
      <formula>"MK 2"</formula>
    </cfRule>
    <cfRule type="cellIs" dxfId="153" priority="248" operator="equal">
      <formula>"PK"</formula>
    </cfRule>
    <cfRule type="cellIs" dxfId="152" priority="249" operator="equal">
      <formula>"MK 3"</formula>
    </cfRule>
    <cfRule type="cellIs" dxfId="151" priority="250" operator="equal">
      <formula>"MK 1"</formula>
    </cfRule>
  </conditionalFormatting>
  <conditionalFormatting sqref="T2:T30">
    <cfRule type="colorScale" priority="251">
      <colorScale>
        <cfvo type="min"/>
        <cfvo type="max"/>
        <color rgb="FF63BE7B"/>
        <color rgb="FFFCFCFF"/>
      </colorScale>
    </cfRule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:V30">
    <cfRule type="cellIs" dxfId="150" priority="239" operator="equal">
      <formula>"PK"</formula>
    </cfRule>
    <cfRule type="cellIs" dxfId="149" priority="240" operator="equal">
      <formula>"TPK"</formula>
    </cfRule>
    <cfRule type="cellIs" dxfId="148" priority="241" operator="equal">
      <formula>"MK 2"</formula>
    </cfRule>
    <cfRule type="cellIs" dxfId="147" priority="242" operator="equal">
      <formula>"MK 1"</formula>
    </cfRule>
    <cfRule type="cellIs" dxfId="146" priority="243" operator="equal">
      <formula>"MK 3"</formula>
    </cfRule>
    <cfRule type="cellIs" dxfId="145" priority="244" operator="equal">
      <formula>"MK 3"</formula>
    </cfRule>
    <cfRule type="cellIs" dxfId="144" priority="245" operator="equal">
      <formula>"MK 3"</formula>
    </cfRule>
  </conditionalFormatting>
  <conditionalFormatting sqref="Y2:Y30">
    <cfRule type="cellIs" dxfId="143" priority="218" operator="equal">
      <formula>"PK"</formula>
    </cfRule>
    <cfRule type="cellIs" dxfId="142" priority="219" operator="equal">
      <formula>"TPK"</formula>
    </cfRule>
    <cfRule type="cellIs" dxfId="141" priority="220" operator="equal">
      <formula>"MK 2"</formula>
    </cfRule>
    <cfRule type="cellIs" dxfId="140" priority="221" operator="equal">
      <formula>"MK 1"</formula>
    </cfRule>
    <cfRule type="cellIs" dxfId="139" priority="222" operator="equal">
      <formula>"MK 3"</formula>
    </cfRule>
    <cfRule type="cellIs" dxfId="138" priority="223" operator="equal">
      <formula>"MK 3"</formula>
    </cfRule>
    <cfRule type="cellIs" dxfId="137" priority="224" operator="equal">
      <formula>"MK 3"</formula>
    </cfRule>
  </conditionalFormatting>
  <conditionalFormatting sqref="Z2 Z4:Z30">
    <cfRule type="cellIs" dxfId="136" priority="211" operator="equal">
      <formula>"PK"</formula>
    </cfRule>
    <cfRule type="cellIs" dxfId="135" priority="212" operator="equal">
      <formula>"MK 2"</formula>
    </cfRule>
    <cfRule type="cellIs" dxfId="134" priority="213" operator="equal">
      <formula>"PK"</formula>
    </cfRule>
    <cfRule type="cellIs" dxfId="133" priority="214" operator="equal">
      <formula>"MK 3"</formula>
    </cfRule>
    <cfRule type="cellIs" dxfId="132" priority="215" operator="equal">
      <formula>"MK 1"</formula>
    </cfRule>
  </conditionalFormatting>
  <conditionalFormatting sqref="Z3">
    <cfRule type="colorScale" priority="209">
      <colorScale>
        <cfvo type="min"/>
        <cfvo type="max"/>
        <color rgb="FF63BE7B"/>
        <color rgb="FFFCFCFF"/>
      </colorScale>
    </cfRule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">
    <cfRule type="cellIs" dxfId="131" priority="204" operator="equal">
      <formula>"PK"</formula>
    </cfRule>
    <cfRule type="cellIs" dxfId="130" priority="205" operator="equal">
      <formula>"MK 2"</formula>
    </cfRule>
    <cfRule type="cellIs" dxfId="129" priority="206" operator="equal">
      <formula>"PK"</formula>
    </cfRule>
    <cfRule type="cellIs" dxfId="128" priority="207" operator="equal">
      <formula>"MK 3"</formula>
    </cfRule>
    <cfRule type="cellIs" dxfId="127" priority="208" operator="equal">
      <formula>"MK 1"</formula>
    </cfRule>
  </conditionalFormatting>
  <conditionalFormatting sqref="Z4:Z30 Z2">
    <cfRule type="colorScale" priority="216">
      <colorScale>
        <cfvo type="min"/>
        <cfvo type="max"/>
        <color rgb="FF63BE7B"/>
        <color rgb="FFFCFCFF"/>
      </colorScale>
    </cfRule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2:AB30">
    <cfRule type="cellIs" dxfId="126" priority="197" operator="equal">
      <formula>"PK"</formula>
    </cfRule>
    <cfRule type="cellIs" dxfId="125" priority="198" operator="equal">
      <formula>"TPK"</formula>
    </cfRule>
    <cfRule type="cellIs" dxfId="124" priority="199" operator="equal">
      <formula>"MK 2"</formula>
    </cfRule>
    <cfRule type="cellIs" dxfId="123" priority="200" operator="equal">
      <formula>"MK 1"</formula>
    </cfRule>
    <cfRule type="cellIs" dxfId="122" priority="201" operator="equal">
      <formula>"MK 3"</formula>
    </cfRule>
    <cfRule type="cellIs" dxfId="121" priority="202" operator="equal">
      <formula>"MK 3"</formula>
    </cfRule>
    <cfRule type="cellIs" dxfId="120" priority="203" operator="equal">
      <formula>"MK 3"</formula>
    </cfRule>
  </conditionalFormatting>
  <conditionalFormatting sqref="AE2:AE30">
    <cfRule type="cellIs" dxfId="119" priority="176" operator="equal">
      <formula>"PK"</formula>
    </cfRule>
    <cfRule type="cellIs" dxfId="118" priority="177" operator="equal">
      <formula>"TPK"</formula>
    </cfRule>
    <cfRule type="cellIs" dxfId="117" priority="178" operator="equal">
      <formula>"MK 2"</formula>
    </cfRule>
    <cfRule type="cellIs" dxfId="116" priority="179" operator="equal">
      <formula>"MK 1"</formula>
    </cfRule>
    <cfRule type="cellIs" dxfId="115" priority="180" operator="equal">
      <formula>"MK 3"</formula>
    </cfRule>
    <cfRule type="cellIs" dxfId="114" priority="181" operator="equal">
      <formula>"MK 3"</formula>
    </cfRule>
    <cfRule type="cellIs" dxfId="113" priority="182" operator="equal">
      <formula>"MK 3"</formula>
    </cfRule>
  </conditionalFormatting>
  <conditionalFormatting sqref="AF2 AF4:AF30">
    <cfRule type="cellIs" dxfId="112" priority="169" operator="equal">
      <formula>"PK"</formula>
    </cfRule>
    <cfRule type="cellIs" dxfId="111" priority="170" operator="equal">
      <formula>"MK 2"</formula>
    </cfRule>
    <cfRule type="cellIs" dxfId="110" priority="171" operator="equal">
      <formula>"PK"</formula>
    </cfRule>
    <cfRule type="cellIs" dxfId="109" priority="172" operator="equal">
      <formula>"MK 3"</formula>
    </cfRule>
    <cfRule type="cellIs" dxfId="108" priority="173" operator="equal">
      <formula>"MK 1"</formula>
    </cfRule>
  </conditionalFormatting>
  <conditionalFormatting sqref="AF3">
    <cfRule type="colorScale" priority="167">
      <colorScale>
        <cfvo type="min"/>
        <cfvo type="max"/>
        <color rgb="FF63BE7B"/>
        <color rgb="FFFCFCFF"/>
      </colorScale>
    </cfRule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">
    <cfRule type="cellIs" dxfId="107" priority="162" operator="equal">
      <formula>"PK"</formula>
    </cfRule>
    <cfRule type="cellIs" dxfId="106" priority="163" operator="equal">
      <formula>"MK 2"</formula>
    </cfRule>
    <cfRule type="cellIs" dxfId="105" priority="164" operator="equal">
      <formula>"PK"</formula>
    </cfRule>
    <cfRule type="cellIs" dxfId="104" priority="165" operator="equal">
      <formula>"MK 3"</formula>
    </cfRule>
    <cfRule type="cellIs" dxfId="103" priority="166" operator="equal">
      <formula>"MK 1"</formula>
    </cfRule>
  </conditionalFormatting>
  <conditionalFormatting sqref="AF4:AF30 AF2">
    <cfRule type="colorScale" priority="174">
      <colorScale>
        <cfvo type="min"/>
        <cfvo type="max"/>
        <color rgb="FF63BE7B"/>
        <color rgb="FFFCFCFF"/>
      </colorScale>
    </cfRule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:AH30">
    <cfRule type="cellIs" dxfId="102" priority="155" operator="equal">
      <formula>"PK"</formula>
    </cfRule>
    <cfRule type="cellIs" dxfId="101" priority="156" operator="equal">
      <formula>"TPK"</formula>
    </cfRule>
    <cfRule type="cellIs" dxfId="100" priority="157" operator="equal">
      <formula>"MK 2"</formula>
    </cfRule>
    <cfRule type="cellIs" dxfId="99" priority="158" operator="equal">
      <formula>"MK 1"</formula>
    </cfRule>
    <cfRule type="cellIs" dxfId="98" priority="159" operator="equal">
      <formula>"MK 3"</formula>
    </cfRule>
    <cfRule type="cellIs" dxfId="97" priority="160" operator="equal">
      <formula>"MK 3"</formula>
    </cfRule>
    <cfRule type="cellIs" dxfId="96" priority="161" operator="equal">
      <formula>"MK 3"</formula>
    </cfRule>
  </conditionalFormatting>
  <conditionalFormatting sqref="AI2:AI30">
    <cfRule type="cellIs" dxfId="95" priority="148" operator="equal">
      <formula>"PK"</formula>
    </cfRule>
    <cfRule type="cellIs" dxfId="94" priority="149" operator="equal">
      <formula>"MK 2"</formula>
    </cfRule>
    <cfRule type="cellIs" dxfId="93" priority="150" operator="equal">
      <formula>"PK"</formula>
    </cfRule>
    <cfRule type="cellIs" dxfId="92" priority="151" operator="equal">
      <formula>"MK 3"</formula>
    </cfRule>
    <cfRule type="cellIs" dxfId="91" priority="152" operator="equal">
      <formula>"MK 1"</formula>
    </cfRule>
  </conditionalFormatting>
  <conditionalFormatting sqref="AI2:AI30">
    <cfRule type="colorScale" priority="153">
      <colorScale>
        <cfvo type="min"/>
        <cfvo type="max"/>
        <color rgb="FF63BE7B"/>
        <color rgb="FFFCFCFF"/>
      </colorScale>
    </cfRule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:AK30">
    <cfRule type="cellIs" dxfId="90" priority="141" operator="equal">
      <formula>"PK"</formula>
    </cfRule>
    <cfRule type="cellIs" dxfId="89" priority="142" operator="equal">
      <formula>"TPK"</formula>
    </cfRule>
    <cfRule type="cellIs" dxfId="88" priority="143" operator="equal">
      <formula>"MK 2"</formula>
    </cfRule>
    <cfRule type="cellIs" dxfId="87" priority="144" operator="equal">
      <formula>"MK 1"</formula>
    </cfRule>
    <cfRule type="cellIs" dxfId="86" priority="145" operator="equal">
      <formula>"MK 3"</formula>
    </cfRule>
    <cfRule type="cellIs" dxfId="85" priority="146" operator="equal">
      <formula>"MK 3"</formula>
    </cfRule>
    <cfRule type="cellIs" dxfId="84" priority="147" operator="equal">
      <formula>"MK 3"</formula>
    </cfRule>
  </conditionalFormatting>
  <conditionalFormatting sqref="AL2 AL4:AL30">
    <cfRule type="cellIs" dxfId="83" priority="132" operator="equal">
      <formula>"PK"</formula>
    </cfRule>
    <cfRule type="cellIs" dxfId="82" priority="133" operator="equal">
      <formula>"MK 2"</formula>
    </cfRule>
    <cfRule type="cellIs" dxfId="81" priority="134" operator="equal">
      <formula>"PK"</formula>
    </cfRule>
    <cfRule type="cellIs" dxfId="80" priority="135" operator="equal">
      <formula>"MK 3"</formula>
    </cfRule>
    <cfRule type="cellIs" dxfId="79" priority="136" operator="equal">
      <formula>"MK 1"</formula>
    </cfRule>
  </conditionalFormatting>
  <conditionalFormatting sqref="AL3">
    <cfRule type="cellIs" dxfId="78" priority="127" operator="equal">
      <formula>"PK"</formula>
    </cfRule>
    <cfRule type="cellIs" dxfId="77" priority="128" operator="equal">
      <formula>"MK 2"</formula>
    </cfRule>
    <cfRule type="cellIs" dxfId="76" priority="129" operator="equal">
      <formula>"PK"</formula>
    </cfRule>
    <cfRule type="cellIs" dxfId="75" priority="130" operator="equal">
      <formula>"MK 3"</formula>
    </cfRule>
    <cfRule type="cellIs" dxfId="74" priority="131" operator="equal">
      <formula>"MK 1"</formula>
    </cfRule>
  </conditionalFormatting>
  <conditionalFormatting sqref="AL4:AL30 AL2">
    <cfRule type="colorScale" priority="137">
      <colorScale>
        <cfvo type="min"/>
        <cfvo type="max"/>
        <color rgb="FF63BE7B"/>
        <color rgb="FFFCFCFF"/>
      </colorScale>
    </cfRule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L3">
    <cfRule type="colorScale" priority="139">
      <colorScale>
        <cfvo type="min"/>
        <cfvo type="max"/>
        <color rgb="FF63BE7B"/>
        <color rgb="FFFCFCFF"/>
      </colorScale>
    </cfRule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N2:AN30">
    <cfRule type="cellIs" dxfId="73" priority="120" operator="equal">
      <formula>"PK"</formula>
    </cfRule>
    <cfRule type="cellIs" dxfId="72" priority="121" operator="equal">
      <formula>"TPK"</formula>
    </cfRule>
    <cfRule type="cellIs" dxfId="71" priority="122" operator="equal">
      <formula>"MK 2"</formula>
    </cfRule>
    <cfRule type="cellIs" dxfId="70" priority="123" operator="equal">
      <formula>"MK 1"</formula>
    </cfRule>
    <cfRule type="cellIs" dxfId="69" priority="124" operator="equal">
      <formula>"MK 3"</formula>
    </cfRule>
    <cfRule type="cellIs" dxfId="68" priority="125" operator="equal">
      <formula>"MK 3"</formula>
    </cfRule>
    <cfRule type="cellIs" dxfId="67" priority="126" operator="equal">
      <formula>"MK 3"</formula>
    </cfRule>
  </conditionalFormatting>
  <conditionalFormatting sqref="AO2 AO4:AO30">
    <cfRule type="cellIs" dxfId="66" priority="111" operator="equal">
      <formula>"PK"</formula>
    </cfRule>
    <cfRule type="cellIs" dxfId="65" priority="112" operator="equal">
      <formula>"MK 2"</formula>
    </cfRule>
    <cfRule type="cellIs" dxfId="64" priority="113" operator="equal">
      <formula>"PK"</formula>
    </cfRule>
    <cfRule type="cellIs" dxfId="63" priority="114" operator="equal">
      <formula>"MK 3"</formula>
    </cfRule>
    <cfRule type="cellIs" dxfId="62" priority="115" operator="equal">
      <formula>"MK 1"</formula>
    </cfRule>
  </conditionalFormatting>
  <conditionalFormatting sqref="AO3">
    <cfRule type="cellIs" dxfId="61" priority="106" operator="equal">
      <formula>"PK"</formula>
    </cfRule>
    <cfRule type="cellIs" dxfId="60" priority="107" operator="equal">
      <formula>"MK 2"</formula>
    </cfRule>
    <cfRule type="cellIs" dxfId="59" priority="108" operator="equal">
      <formula>"PK"</formula>
    </cfRule>
    <cfRule type="cellIs" dxfId="58" priority="109" operator="equal">
      <formula>"MK 3"</formula>
    </cfRule>
    <cfRule type="cellIs" dxfId="57" priority="110" operator="equal">
      <formula>"MK 1"</formula>
    </cfRule>
  </conditionalFormatting>
  <conditionalFormatting sqref="AO4:AO30 AO2">
    <cfRule type="colorScale" priority="116">
      <colorScale>
        <cfvo type="min"/>
        <cfvo type="max"/>
        <color rgb="FF63BE7B"/>
        <color rgb="FFFCFCFF"/>
      </colorScale>
    </cfRule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3">
    <cfRule type="colorScale" priority="118">
      <colorScale>
        <cfvo type="min"/>
        <cfvo type="max"/>
        <color rgb="FF63BE7B"/>
        <color rgb="FFFCFCFF"/>
      </colorScale>
    </cfRule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Q2:AQ30">
    <cfRule type="cellIs" dxfId="56" priority="99" operator="equal">
      <formula>"PK"</formula>
    </cfRule>
    <cfRule type="cellIs" dxfId="55" priority="100" operator="equal">
      <formula>"TPK"</formula>
    </cfRule>
    <cfRule type="cellIs" dxfId="54" priority="101" operator="equal">
      <formula>"MK 2"</formula>
    </cfRule>
    <cfRule type="cellIs" dxfId="53" priority="102" operator="equal">
      <formula>"MK 1"</formula>
    </cfRule>
    <cfRule type="cellIs" dxfId="52" priority="103" operator="equal">
      <formula>"MK 3"</formula>
    </cfRule>
    <cfRule type="cellIs" dxfId="51" priority="104" operator="equal">
      <formula>"MK 3"</formula>
    </cfRule>
    <cfRule type="cellIs" dxfId="50" priority="105" operator="equal">
      <formula>"MK 3"</formula>
    </cfRule>
  </conditionalFormatting>
  <conditionalFormatting sqref="AR4:AR30 AR2">
    <cfRule type="colorScale" priority="97">
      <colorScale>
        <cfvo type="min"/>
        <cfvo type="max"/>
        <color rgb="FF63BE7B"/>
        <color rgb="FFFCFCFF"/>
      </colorScale>
    </cfRule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4:AR30 AR2">
    <cfRule type="cellIs" dxfId="49" priority="92" operator="equal">
      <formula>"PK"</formula>
    </cfRule>
    <cfRule type="cellIs" dxfId="48" priority="93" operator="equal">
      <formula>"MK 2"</formula>
    </cfRule>
    <cfRule type="cellIs" dxfId="47" priority="94" operator="equal">
      <formula>"PK"</formula>
    </cfRule>
    <cfRule type="cellIs" dxfId="46" priority="95" operator="equal">
      <formula>"MK 3"</formula>
    </cfRule>
    <cfRule type="cellIs" dxfId="45" priority="96" operator="equal">
      <formula>"MK 1"</formula>
    </cfRule>
  </conditionalFormatting>
  <conditionalFormatting sqref="AR3">
    <cfRule type="colorScale" priority="90">
      <colorScale>
        <cfvo type="min"/>
        <cfvo type="max"/>
        <color rgb="FF63BE7B"/>
        <color rgb="FFFCFCFF"/>
      </colorScale>
    </cfRule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R3">
    <cfRule type="cellIs" dxfId="44" priority="85" operator="equal">
      <formula>"PK"</formula>
    </cfRule>
    <cfRule type="cellIs" dxfId="43" priority="86" operator="equal">
      <formula>"MK 2"</formula>
    </cfRule>
    <cfRule type="cellIs" dxfId="42" priority="87" operator="equal">
      <formula>"PK"</formula>
    </cfRule>
    <cfRule type="cellIs" dxfId="41" priority="88" operator="equal">
      <formula>"MK 3"</formula>
    </cfRule>
    <cfRule type="cellIs" dxfId="40" priority="89" operator="equal">
      <formula>"MK 1"</formula>
    </cfRule>
  </conditionalFormatting>
  <conditionalFormatting sqref="Q2 Q4:Q8 Q14:Q30 Q10:Q12">
    <cfRule type="cellIs" dxfId="39" priority="50" operator="equal">
      <formula>"PK"</formula>
    </cfRule>
    <cfRule type="cellIs" dxfId="38" priority="51" operator="equal">
      <formula>"MK 2"</formula>
    </cfRule>
    <cfRule type="cellIs" dxfId="37" priority="52" operator="equal">
      <formula>"PK"</formula>
    </cfRule>
    <cfRule type="cellIs" dxfId="36" priority="53" operator="equal">
      <formula>"MK 3"</formula>
    </cfRule>
    <cfRule type="cellIs" dxfId="35" priority="54" operator="equal">
      <formula>"MK 1"</formula>
    </cfRule>
  </conditionalFormatting>
  <conditionalFormatting sqref="Q3">
    <cfRule type="colorScale" priority="48">
      <colorScale>
        <cfvo type="min"/>
        <cfvo type="max"/>
        <color rgb="FF63BE7B"/>
        <color rgb="FFFCFCFF"/>
      </colorScale>
    </cfRule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">
    <cfRule type="cellIs" dxfId="34" priority="43" operator="equal">
      <formula>"PK"</formula>
    </cfRule>
    <cfRule type="cellIs" dxfId="33" priority="44" operator="equal">
      <formula>"MK 2"</formula>
    </cfRule>
    <cfRule type="cellIs" dxfId="32" priority="45" operator="equal">
      <formula>"PK"</formula>
    </cfRule>
    <cfRule type="cellIs" dxfId="31" priority="46" operator="equal">
      <formula>"MK 3"</formula>
    </cfRule>
    <cfRule type="cellIs" dxfId="30" priority="47" operator="equal">
      <formula>"MK 1"</formula>
    </cfRule>
  </conditionalFormatting>
  <conditionalFormatting sqref="Q4:Q8 Q2 Q14:Q30 Q10:Q12">
    <cfRule type="colorScale" priority="55">
      <colorScale>
        <cfvo type="min"/>
        <cfvo type="max"/>
        <color rgb="FF63BE7B"/>
        <color rgb="FFFCFCFF"/>
      </colorScale>
    </cfRule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3">
    <cfRule type="cellIs" dxfId="29" priority="36" operator="equal">
      <formula>"PK"</formula>
    </cfRule>
    <cfRule type="cellIs" dxfId="28" priority="37" operator="equal">
      <formula>"MK 2"</formula>
    </cfRule>
    <cfRule type="cellIs" dxfId="27" priority="38" operator="equal">
      <formula>"PK"</formula>
    </cfRule>
    <cfRule type="cellIs" dxfId="26" priority="39" operator="equal">
      <formula>"MK 3"</formula>
    </cfRule>
    <cfRule type="cellIs" dxfId="25" priority="40" operator="equal">
      <formula>"MK 1"</formula>
    </cfRule>
  </conditionalFormatting>
  <conditionalFormatting sqref="Q13">
    <cfRule type="colorScale" priority="41">
      <colorScale>
        <cfvo type="min"/>
        <cfvo type="max"/>
        <color rgb="FF63BE7B"/>
        <color rgb="FFFCFCFF"/>
      </colorScale>
    </cfRule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9">
    <cfRule type="cellIs" dxfId="24" priority="29" operator="equal">
      <formula>"PK"</formula>
    </cfRule>
    <cfRule type="cellIs" dxfId="23" priority="30" operator="equal">
      <formula>"MK 2"</formula>
    </cfRule>
    <cfRule type="cellIs" dxfId="22" priority="31" operator="equal">
      <formula>"PK"</formula>
    </cfRule>
    <cfRule type="cellIs" dxfId="21" priority="32" operator="equal">
      <formula>"MK 3"</formula>
    </cfRule>
    <cfRule type="cellIs" dxfId="20" priority="33" operator="equal">
      <formula>"MK 1"</formula>
    </cfRule>
  </conditionalFormatting>
  <conditionalFormatting sqref="Q9">
    <cfRule type="colorScale" priority="34">
      <colorScale>
        <cfvo type="min"/>
        <cfvo type="max"/>
        <color rgb="FF63BE7B"/>
        <color rgb="FFFCFCFF"/>
      </colorScale>
    </cfRule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2 AC4:AC30">
    <cfRule type="cellIs" dxfId="19" priority="22" operator="equal">
      <formula>"PK"</formula>
    </cfRule>
    <cfRule type="cellIs" dxfId="18" priority="23" operator="equal">
      <formula>"MK 2"</formula>
    </cfRule>
    <cfRule type="cellIs" dxfId="17" priority="24" operator="equal">
      <formula>"PK"</formula>
    </cfRule>
    <cfRule type="cellIs" dxfId="16" priority="25" operator="equal">
      <formula>"MK 3"</formula>
    </cfRule>
    <cfRule type="cellIs" dxfId="15" priority="26" operator="equal">
      <formula>"MK 1"</formula>
    </cfRule>
  </conditionalFormatting>
  <conditionalFormatting sqref="AC3">
    <cfRule type="colorScale" priority="20">
      <colorScale>
        <cfvo type="min"/>
        <cfvo type="max"/>
        <color rgb="FF63BE7B"/>
        <color rgb="FFFCFCFF"/>
      </colorScale>
    </cfRule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3">
    <cfRule type="cellIs" dxfId="14" priority="15" operator="equal">
      <formula>"PK"</formula>
    </cfRule>
    <cfRule type="cellIs" dxfId="13" priority="16" operator="equal">
      <formula>"MK 2"</formula>
    </cfRule>
    <cfRule type="cellIs" dxfId="12" priority="17" operator="equal">
      <formula>"PK"</formula>
    </cfRule>
    <cfRule type="cellIs" dxfId="11" priority="18" operator="equal">
      <formula>"MK 3"</formula>
    </cfRule>
    <cfRule type="cellIs" dxfId="10" priority="19" operator="equal">
      <formula>"MK 1"</formula>
    </cfRule>
  </conditionalFormatting>
  <conditionalFormatting sqref="AC4:AC30 AC2">
    <cfRule type="colorScale" priority="27">
      <colorScale>
        <cfvo type="min"/>
        <cfvo type="max"/>
        <color rgb="FF63BE7B"/>
        <color rgb="FFFCFCFF"/>
      </colorScale>
    </cfRule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 W4:W30">
    <cfRule type="cellIs" dxfId="9" priority="8" operator="equal">
      <formula>"PK"</formula>
    </cfRule>
    <cfRule type="cellIs" dxfId="8" priority="9" operator="equal">
      <formula>"MK 2"</formula>
    </cfRule>
    <cfRule type="cellIs" dxfId="7" priority="10" operator="equal">
      <formula>"PK"</formula>
    </cfRule>
    <cfRule type="cellIs" dxfId="6" priority="11" operator="equal">
      <formula>"MK 3"</formula>
    </cfRule>
    <cfRule type="cellIs" dxfId="5" priority="12" operator="equal">
      <formula>"MK 1"</formula>
    </cfRule>
  </conditionalFormatting>
  <conditionalFormatting sqref="W3">
    <cfRule type="colorScale" priority="6">
      <colorScale>
        <cfvo type="min"/>
        <cfvo type="max"/>
        <color rgb="FF63BE7B"/>
        <color rgb="FFFCFCFF"/>
      </colorScale>
    </cfRule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">
    <cfRule type="cellIs" dxfId="4" priority="1" operator="equal">
      <formula>"PK"</formula>
    </cfRule>
    <cfRule type="cellIs" dxfId="3" priority="2" operator="equal">
      <formula>"MK 2"</formula>
    </cfRule>
    <cfRule type="cellIs" dxfId="2" priority="3" operator="equal">
      <formula>"PK"</formula>
    </cfRule>
    <cfRule type="cellIs" dxfId="1" priority="4" operator="equal">
      <formula>"MK 3"</formula>
    </cfRule>
    <cfRule type="cellIs" dxfId="0" priority="5" operator="equal">
      <formula>"MK 1"</formula>
    </cfRule>
  </conditionalFormatting>
  <conditionalFormatting sqref="W4:W30 W2">
    <cfRule type="colorScale" priority="13">
      <colorScale>
        <cfvo type="min"/>
        <cfvo type="max"/>
        <color rgb="FF63BE7B"/>
        <color rgb="FFFCFCFF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topLeftCell="G7" workbookViewId="0">
      <selection activeCell="O22" sqref="O22:U30"/>
    </sheetView>
  </sheetViews>
  <sheetFormatPr defaultRowHeight="15" x14ac:dyDescent="0.25"/>
  <sheetData>
    <row r="1" spans="1:26" x14ac:dyDescent="0.25">
      <c r="A1" s="139" t="s">
        <v>131</v>
      </c>
      <c r="B1" s="139"/>
      <c r="C1">
        <v>30</v>
      </c>
    </row>
    <row r="3" spans="1:26" x14ac:dyDescent="0.25">
      <c r="A3" s="61"/>
      <c r="B3" s="61" t="s">
        <v>132</v>
      </c>
      <c r="C3" s="61" t="s">
        <v>133</v>
      </c>
      <c r="D3" s="61" t="s">
        <v>134</v>
      </c>
      <c r="E3" s="61" t="s">
        <v>135</v>
      </c>
      <c r="F3" s="61" t="s">
        <v>136</v>
      </c>
      <c r="G3" s="61" t="s">
        <v>137</v>
      </c>
      <c r="H3" s="61" t="s">
        <v>130</v>
      </c>
      <c r="I3" s="139" t="s">
        <v>138</v>
      </c>
      <c r="J3" s="139"/>
      <c r="K3" s="139"/>
      <c r="R3" s="65">
        <f>AVERAGE(J4,J18,W22)</f>
        <v>0.96111111111111114</v>
      </c>
      <c r="S3" s="65">
        <f>T3-R3</f>
        <v>3.8888888888888862E-2</v>
      </c>
      <c r="T3" s="4">
        <v>1</v>
      </c>
    </row>
    <row r="4" spans="1:26" x14ac:dyDescent="0.25">
      <c r="A4" s="61">
        <v>1</v>
      </c>
      <c r="B4" s="117">
        <f>1/C1</f>
        <v>3.3333333333333333E-2</v>
      </c>
      <c r="C4" s="117">
        <f>1/C1</f>
        <v>3.3333333333333333E-2</v>
      </c>
      <c r="D4" s="117">
        <f>1/C1</f>
        <v>3.3333333333333333E-2</v>
      </c>
      <c r="E4" s="117">
        <f>1/C1</f>
        <v>3.3333333333333333E-2</v>
      </c>
      <c r="F4" s="117">
        <f>1/C1</f>
        <v>3.3333333333333333E-2</v>
      </c>
      <c r="G4" s="117">
        <f>2/C1</f>
        <v>6.6666666666666666E-2</v>
      </c>
      <c r="H4" s="84">
        <f>AVERAGE(B4:G4)</f>
        <v>3.888888888888889E-2</v>
      </c>
      <c r="I4" s="94">
        <v>3.8899999999999997E-2</v>
      </c>
      <c r="J4" s="65">
        <f>SUM(H4:H10)</f>
        <v>0.95555555555555549</v>
      </c>
      <c r="Z4" s="4">
        <v>0.04</v>
      </c>
    </row>
    <row r="5" spans="1:26" x14ac:dyDescent="0.25">
      <c r="A5" s="61">
        <v>2</v>
      </c>
      <c r="B5" s="117">
        <f>7/C1</f>
        <v>0.23333333333333334</v>
      </c>
      <c r="C5" s="117">
        <f>8/C1</f>
        <v>0.26666666666666666</v>
      </c>
      <c r="D5" s="117">
        <f>6/C1</f>
        <v>0.2</v>
      </c>
      <c r="E5" s="117">
        <f>8/C1</f>
        <v>0.26666666666666666</v>
      </c>
      <c r="F5" s="117">
        <f>6/C1</f>
        <v>0.2</v>
      </c>
      <c r="G5" s="117">
        <f>8/C1</f>
        <v>0.26666666666666666</v>
      </c>
      <c r="H5" s="84">
        <f t="shared" ref="H5:H11" si="0">AVERAGE(B5:G5)</f>
        <v>0.23888888888888885</v>
      </c>
      <c r="I5" s="65">
        <v>0.2389</v>
      </c>
      <c r="Z5" s="4">
        <v>0.04</v>
      </c>
    </row>
    <row r="6" spans="1:26" x14ac:dyDescent="0.25">
      <c r="A6" s="61">
        <v>3</v>
      </c>
      <c r="B6" s="117">
        <f>5/C1</f>
        <v>0.16666666666666666</v>
      </c>
      <c r="C6" s="117">
        <f>3/C1</f>
        <v>0.1</v>
      </c>
      <c r="D6" s="117">
        <f>8/C1</f>
        <v>0.26666666666666666</v>
      </c>
      <c r="E6" s="117">
        <f>7/C1</f>
        <v>0.23333333333333334</v>
      </c>
      <c r="F6" s="117">
        <f>8/C1</f>
        <v>0.26666666666666666</v>
      </c>
      <c r="G6" s="117">
        <f>6/C1</f>
        <v>0.2</v>
      </c>
      <c r="H6" s="84">
        <f t="shared" si="0"/>
        <v>0.20555555555555552</v>
      </c>
      <c r="I6" s="65">
        <v>0.2056</v>
      </c>
      <c r="N6" s="139" t="s">
        <v>140</v>
      </c>
      <c r="O6" s="139"/>
      <c r="P6">
        <v>30</v>
      </c>
      <c r="Z6" s="4">
        <v>0.03</v>
      </c>
    </row>
    <row r="7" spans="1:26" x14ac:dyDescent="0.25">
      <c r="A7" s="61">
        <v>4</v>
      </c>
      <c r="B7" s="117">
        <f>4/C1</f>
        <v>0.13333333333333333</v>
      </c>
      <c r="C7" s="117">
        <f>3/C1</f>
        <v>0.1</v>
      </c>
      <c r="D7" s="117">
        <f>4/C1</f>
        <v>0.13333333333333333</v>
      </c>
      <c r="E7" s="117">
        <f>4/C1</f>
        <v>0.13333333333333333</v>
      </c>
      <c r="F7" s="117">
        <f>4/C1</f>
        <v>0.13333333333333333</v>
      </c>
      <c r="G7" s="117">
        <f>3/C1</f>
        <v>0.1</v>
      </c>
      <c r="H7" s="84">
        <f t="shared" si="0"/>
        <v>0.12222222222222222</v>
      </c>
      <c r="I7" s="65">
        <v>0.1222</v>
      </c>
      <c r="Z7" s="40">
        <f>AVERAGE(Z4:Z6)</f>
        <v>3.6666666666666667E-2</v>
      </c>
    </row>
    <row r="8" spans="1:26" x14ac:dyDescent="0.25">
      <c r="A8" s="61">
        <v>5</v>
      </c>
      <c r="B8" s="117">
        <f>2/C1</f>
        <v>6.6666666666666666E-2</v>
      </c>
      <c r="C8" s="117">
        <f>5/C1</f>
        <v>0.16666666666666666</v>
      </c>
      <c r="D8" s="117">
        <f>5/C1</f>
        <v>0.16666666666666666</v>
      </c>
      <c r="E8" s="117">
        <f>4/C1</f>
        <v>0.13333333333333333</v>
      </c>
      <c r="F8" s="117">
        <f>6/C1</f>
        <v>0.2</v>
      </c>
      <c r="G8" s="117">
        <f>3/C1</f>
        <v>0.1</v>
      </c>
      <c r="H8" s="84">
        <f t="shared" si="0"/>
        <v>0.1388888888888889</v>
      </c>
      <c r="I8" s="65">
        <v>0.1389</v>
      </c>
      <c r="O8" t="s">
        <v>132</v>
      </c>
      <c r="P8" t="s">
        <v>133</v>
      </c>
      <c r="Q8" t="s">
        <v>135</v>
      </c>
      <c r="R8" t="s">
        <v>134</v>
      </c>
      <c r="S8" t="s">
        <v>136</v>
      </c>
      <c r="T8" t="s">
        <v>137</v>
      </c>
      <c r="U8" t="s">
        <v>130</v>
      </c>
      <c r="V8" s="139" t="s">
        <v>138</v>
      </c>
      <c r="W8" s="139"/>
      <c r="X8" s="139"/>
    </row>
    <row r="9" spans="1:26" x14ac:dyDescent="0.25">
      <c r="A9" s="61">
        <v>6</v>
      </c>
      <c r="B9" s="117">
        <f>6/C1</f>
        <v>0.2</v>
      </c>
      <c r="C9" s="117">
        <f>3/C1</f>
        <v>0.1</v>
      </c>
      <c r="D9" s="117">
        <f>4/C1</f>
        <v>0.13333333333333333</v>
      </c>
      <c r="E9" s="117">
        <f>3/C1</f>
        <v>0.1</v>
      </c>
      <c r="F9" s="117">
        <f>4/C1</f>
        <v>0.13333333333333333</v>
      </c>
      <c r="G9" s="117">
        <f>4/C1</f>
        <v>0.13333333333333333</v>
      </c>
      <c r="H9" s="84">
        <f t="shared" si="0"/>
        <v>0.13333333333333333</v>
      </c>
      <c r="I9" s="65">
        <v>0.1333</v>
      </c>
      <c r="N9">
        <v>1</v>
      </c>
      <c r="O9" s="41">
        <v>3</v>
      </c>
      <c r="P9" s="41">
        <v>3</v>
      </c>
      <c r="Q9" s="41">
        <v>3</v>
      </c>
      <c r="R9" s="41">
        <v>2</v>
      </c>
      <c r="S9" s="41">
        <v>2</v>
      </c>
      <c r="T9" s="41">
        <v>2</v>
      </c>
      <c r="U9" s="41">
        <f>AVERAGE(O9:T9)</f>
        <v>2.5</v>
      </c>
      <c r="W9" s="40">
        <f>SUM(U9:U15)</f>
        <v>29.166666666666668</v>
      </c>
    </row>
    <row r="10" spans="1:26" x14ac:dyDescent="0.25">
      <c r="A10" s="61">
        <v>7</v>
      </c>
      <c r="B10" s="117">
        <f>2/C1</f>
        <v>6.6666666666666666E-2</v>
      </c>
      <c r="C10" s="117">
        <f>5/C1</f>
        <v>0.16666666666666666</v>
      </c>
      <c r="D10" s="117">
        <f>0/C1</f>
        <v>0</v>
      </c>
      <c r="E10" s="117">
        <f>3/C1</f>
        <v>0.1</v>
      </c>
      <c r="F10" s="117">
        <f>0/C1</f>
        <v>0</v>
      </c>
      <c r="G10" s="117">
        <f>4/C1</f>
        <v>0.13333333333333333</v>
      </c>
      <c r="H10" s="84">
        <f t="shared" si="0"/>
        <v>7.7777777777777779E-2</v>
      </c>
      <c r="I10" s="65">
        <v>7.7799999999999994E-2</v>
      </c>
      <c r="N10">
        <v>2</v>
      </c>
      <c r="O10" s="41">
        <v>7</v>
      </c>
      <c r="P10" s="41">
        <v>6</v>
      </c>
      <c r="Q10" s="41">
        <v>6</v>
      </c>
      <c r="R10" s="41">
        <v>6</v>
      </c>
      <c r="S10" s="41">
        <v>6</v>
      </c>
      <c r="T10" s="41">
        <v>6</v>
      </c>
      <c r="U10" s="41">
        <f t="shared" ref="U10:U16" si="1">AVERAGE(O10:T10)</f>
        <v>6.166666666666667</v>
      </c>
    </row>
    <row r="11" spans="1:26" x14ac:dyDescent="0.25">
      <c r="A11" s="61">
        <v>8</v>
      </c>
      <c r="B11" s="117">
        <f>3/C1</f>
        <v>0.1</v>
      </c>
      <c r="C11" s="117">
        <f>2/C1</f>
        <v>6.6666666666666666E-2</v>
      </c>
      <c r="D11" s="117">
        <f>2/C1</f>
        <v>6.6666666666666666E-2</v>
      </c>
      <c r="E11" s="117">
        <f>0/C1</f>
        <v>0</v>
      </c>
      <c r="F11" s="117">
        <f>1/C1</f>
        <v>3.3333333333333333E-2</v>
      </c>
      <c r="G11" s="117">
        <f>0/C1</f>
        <v>0</v>
      </c>
      <c r="H11" s="84">
        <f t="shared" si="0"/>
        <v>4.4444444444444446E-2</v>
      </c>
      <c r="I11" s="65">
        <v>4.4400000000000002E-2</v>
      </c>
      <c r="N11">
        <v>3</v>
      </c>
      <c r="O11" s="41">
        <v>4</v>
      </c>
      <c r="P11" s="41">
        <v>4</v>
      </c>
      <c r="Q11" s="41">
        <v>4</v>
      </c>
      <c r="R11" s="41">
        <v>4</v>
      </c>
      <c r="S11" s="41">
        <v>7</v>
      </c>
      <c r="T11" s="41">
        <v>5</v>
      </c>
      <c r="U11" s="41">
        <f t="shared" si="1"/>
        <v>4.666666666666667</v>
      </c>
    </row>
    <row r="12" spans="1:26" x14ac:dyDescent="0.25">
      <c r="A12" s="61"/>
      <c r="B12" s="62">
        <f t="shared" ref="B12:H12" si="2">SUM(B4:B11)</f>
        <v>0.99999999999999989</v>
      </c>
      <c r="C12" s="62">
        <f t="shared" si="2"/>
        <v>0.99999999999999989</v>
      </c>
      <c r="D12" s="62">
        <f t="shared" si="2"/>
        <v>0.99999999999999989</v>
      </c>
      <c r="E12" s="62">
        <f t="shared" si="2"/>
        <v>0.99999999999999989</v>
      </c>
      <c r="F12" s="62">
        <f t="shared" si="2"/>
        <v>0.99999999999999989</v>
      </c>
      <c r="G12" s="62">
        <f t="shared" si="2"/>
        <v>0.99999999999999989</v>
      </c>
      <c r="H12" s="62">
        <f t="shared" si="2"/>
        <v>0.99999999999999989</v>
      </c>
      <c r="I12" s="65"/>
      <c r="N12">
        <v>4</v>
      </c>
      <c r="O12" s="41">
        <v>3</v>
      </c>
      <c r="P12" s="41">
        <v>4</v>
      </c>
      <c r="Q12" s="41">
        <v>4</v>
      </c>
      <c r="R12" s="41">
        <v>4</v>
      </c>
      <c r="S12" s="41">
        <v>5</v>
      </c>
      <c r="T12" s="41">
        <v>4</v>
      </c>
      <c r="U12" s="41">
        <f t="shared" si="1"/>
        <v>4</v>
      </c>
    </row>
    <row r="13" spans="1:26" x14ac:dyDescent="0.25">
      <c r="N13">
        <v>5</v>
      </c>
      <c r="O13" s="41">
        <v>5</v>
      </c>
      <c r="P13" s="41">
        <v>5</v>
      </c>
      <c r="Q13" s="41">
        <v>5</v>
      </c>
      <c r="R13" s="41">
        <v>6</v>
      </c>
      <c r="S13" s="41">
        <v>1</v>
      </c>
      <c r="T13" s="41">
        <v>5</v>
      </c>
      <c r="U13" s="41">
        <f t="shared" si="1"/>
        <v>4.5</v>
      </c>
    </row>
    <row r="14" spans="1:26" x14ac:dyDescent="0.25">
      <c r="N14">
        <v>6</v>
      </c>
      <c r="O14" s="41">
        <v>5</v>
      </c>
      <c r="P14" s="41">
        <v>4</v>
      </c>
      <c r="Q14" s="41">
        <v>5</v>
      </c>
      <c r="R14" s="41">
        <v>5</v>
      </c>
      <c r="S14" s="41">
        <v>6</v>
      </c>
      <c r="T14" s="41">
        <v>4</v>
      </c>
      <c r="U14" s="41">
        <f t="shared" si="1"/>
        <v>4.833333333333333</v>
      </c>
    </row>
    <row r="15" spans="1:26" x14ac:dyDescent="0.25">
      <c r="A15" s="139" t="s">
        <v>139</v>
      </c>
      <c r="B15" s="139"/>
      <c r="C15">
        <v>30</v>
      </c>
      <c r="N15">
        <v>7</v>
      </c>
      <c r="O15" s="41">
        <v>2</v>
      </c>
      <c r="P15" s="41">
        <v>2</v>
      </c>
      <c r="Q15" s="41">
        <v>3</v>
      </c>
      <c r="R15" s="41">
        <v>3</v>
      </c>
      <c r="S15" s="41">
        <v>3</v>
      </c>
      <c r="T15" s="41">
        <v>2</v>
      </c>
      <c r="U15" s="41">
        <f t="shared" si="1"/>
        <v>2.5</v>
      </c>
      <c r="Z15" s="40">
        <f>AVERAGE(J4,J18,W22)</f>
        <v>0.96111111111111114</v>
      </c>
    </row>
    <row r="16" spans="1:26" x14ac:dyDescent="0.25">
      <c r="N16">
        <v>8</v>
      </c>
      <c r="O16" s="41">
        <v>1</v>
      </c>
      <c r="P16" s="41">
        <v>2</v>
      </c>
      <c r="Q16" s="41">
        <v>0</v>
      </c>
      <c r="R16" s="41">
        <v>0</v>
      </c>
      <c r="S16" s="41">
        <v>0</v>
      </c>
      <c r="T16" s="41">
        <v>2</v>
      </c>
      <c r="U16" s="41">
        <f t="shared" si="1"/>
        <v>0.83333333333333337</v>
      </c>
    </row>
    <row r="17" spans="1:26" x14ac:dyDescent="0.25">
      <c r="A17" s="30"/>
      <c r="B17" s="30" t="s">
        <v>132</v>
      </c>
      <c r="C17" s="30" t="s">
        <v>133</v>
      </c>
      <c r="D17" s="30" t="s">
        <v>135</v>
      </c>
      <c r="E17" s="30" t="s">
        <v>134</v>
      </c>
      <c r="F17" s="30" t="s">
        <v>136</v>
      </c>
      <c r="G17" s="30" t="s">
        <v>137</v>
      </c>
      <c r="H17" s="30" t="s">
        <v>130</v>
      </c>
      <c r="I17" s="139" t="s">
        <v>138</v>
      </c>
      <c r="J17" s="139"/>
      <c r="K17" s="139"/>
      <c r="O17" s="41">
        <f t="shared" ref="O17:U17" si="3">SUM(O9:O16)</f>
        <v>30</v>
      </c>
      <c r="P17" s="41">
        <f t="shared" si="3"/>
        <v>30</v>
      </c>
      <c r="Q17" s="41">
        <f t="shared" si="3"/>
        <v>30</v>
      </c>
      <c r="R17" s="41">
        <f t="shared" si="3"/>
        <v>30</v>
      </c>
      <c r="S17" s="41">
        <f t="shared" si="3"/>
        <v>30</v>
      </c>
      <c r="T17" s="41">
        <f t="shared" si="3"/>
        <v>30</v>
      </c>
      <c r="U17" s="4">
        <f t="shared" si="3"/>
        <v>30</v>
      </c>
    </row>
    <row r="18" spans="1:26" x14ac:dyDescent="0.25">
      <c r="A18" s="30">
        <v>1</v>
      </c>
      <c r="B18" s="85">
        <f>2/C15</f>
        <v>6.6666666666666666E-2</v>
      </c>
      <c r="C18" s="85">
        <f>3/C15</f>
        <v>0.1</v>
      </c>
      <c r="D18" s="85">
        <f>2/C15</f>
        <v>6.6666666666666666E-2</v>
      </c>
      <c r="E18" s="85">
        <f>2/C15</f>
        <v>6.6666666666666666E-2</v>
      </c>
      <c r="F18" s="85">
        <f>2/C15</f>
        <v>6.6666666666666666E-2</v>
      </c>
      <c r="G18" s="85">
        <f>2/C15</f>
        <v>6.6666666666666666E-2</v>
      </c>
      <c r="H18" s="86">
        <f>AVERAGE(B18:G18)</f>
        <v>7.2222222222222215E-2</v>
      </c>
      <c r="I18" s="94">
        <v>7.22E-2</v>
      </c>
      <c r="J18" s="65">
        <f>SUM(H18:H24)</f>
        <v>0.95555555555555549</v>
      </c>
      <c r="Z18" s="65">
        <f>AVERAGE(W22,J4,J18)</f>
        <v>0.96111111111111114</v>
      </c>
    </row>
    <row r="19" spans="1:26" x14ac:dyDescent="0.25">
      <c r="A19" s="30">
        <v>2</v>
      </c>
      <c r="B19" s="85">
        <f>6/C15</f>
        <v>0.2</v>
      </c>
      <c r="C19" s="85">
        <f>7/C15</f>
        <v>0.23333333333333334</v>
      </c>
      <c r="D19" s="85">
        <f>6/C15</f>
        <v>0.2</v>
      </c>
      <c r="E19" s="85">
        <f>6/C15</f>
        <v>0.2</v>
      </c>
      <c r="F19" s="85">
        <f>7/C15</f>
        <v>0.23333333333333334</v>
      </c>
      <c r="G19" s="85">
        <f>8/C15</f>
        <v>0.26666666666666666</v>
      </c>
      <c r="H19" s="86">
        <f t="shared" ref="H19:H25" si="4">AVERAGE(B19:G19)</f>
        <v>0.22222222222222221</v>
      </c>
      <c r="I19" s="94">
        <v>0.22220000000000001</v>
      </c>
      <c r="N19" s="139" t="s">
        <v>140</v>
      </c>
      <c r="O19" s="139"/>
      <c r="P19">
        <v>30</v>
      </c>
    </row>
    <row r="20" spans="1:26" x14ac:dyDescent="0.25">
      <c r="A20" s="30">
        <v>3</v>
      </c>
      <c r="B20" s="85">
        <f>6/C15</f>
        <v>0.2</v>
      </c>
      <c r="C20" s="85">
        <f>5/C15</f>
        <v>0.16666666666666666</v>
      </c>
      <c r="D20" s="85">
        <f>7/C15</f>
        <v>0.23333333333333334</v>
      </c>
      <c r="E20" s="85">
        <f>6/C15</f>
        <v>0.2</v>
      </c>
      <c r="F20" s="85">
        <f>7/C15</f>
        <v>0.23333333333333334</v>
      </c>
      <c r="G20" s="85">
        <f>6/C15</f>
        <v>0.2</v>
      </c>
      <c r="H20" s="86">
        <f t="shared" si="4"/>
        <v>0.20555555555555557</v>
      </c>
      <c r="I20" s="94">
        <v>0.2056</v>
      </c>
    </row>
    <row r="21" spans="1:26" x14ac:dyDescent="0.25">
      <c r="A21" s="30">
        <v>4</v>
      </c>
      <c r="B21" s="85">
        <f>5/C15</f>
        <v>0.16666666666666666</v>
      </c>
      <c r="C21" s="86">
        <f>3/C15</f>
        <v>0.1</v>
      </c>
      <c r="D21" s="85">
        <f>5/C15</f>
        <v>0.16666666666666666</v>
      </c>
      <c r="E21" s="85">
        <f>4/C15</f>
        <v>0.13333333333333333</v>
      </c>
      <c r="F21" s="85">
        <f>6/C15</f>
        <v>0.2</v>
      </c>
      <c r="G21" s="85">
        <f>5/C15</f>
        <v>0.16666666666666666</v>
      </c>
      <c r="H21" s="86">
        <f t="shared" si="4"/>
        <v>0.15555555555555553</v>
      </c>
      <c r="I21" s="94">
        <v>0.15559999999999999</v>
      </c>
      <c r="N21" s="59"/>
      <c r="O21" s="59" t="s">
        <v>132</v>
      </c>
      <c r="P21" s="59" t="s">
        <v>133</v>
      </c>
      <c r="Q21" s="59" t="s">
        <v>135</v>
      </c>
      <c r="R21" s="59" t="s">
        <v>134</v>
      </c>
      <c r="S21" s="59" t="s">
        <v>136</v>
      </c>
      <c r="T21" s="59" t="s">
        <v>137</v>
      </c>
      <c r="U21" s="59" t="s">
        <v>130</v>
      </c>
      <c r="V21" s="139" t="s">
        <v>138</v>
      </c>
      <c r="W21" s="139"/>
      <c r="X21" s="139"/>
    </row>
    <row r="22" spans="1:26" x14ac:dyDescent="0.25">
      <c r="A22" s="30">
        <v>5</v>
      </c>
      <c r="B22" s="85">
        <f>1/C15</f>
        <v>3.3333333333333333E-2</v>
      </c>
      <c r="C22" s="85">
        <f>3/C15</f>
        <v>0.1</v>
      </c>
      <c r="D22" s="85">
        <f>0/C15</f>
        <v>0</v>
      </c>
      <c r="E22" s="85">
        <f>3/C15</f>
        <v>0.1</v>
      </c>
      <c r="F22" s="85">
        <f>0/C15</f>
        <v>0</v>
      </c>
      <c r="G22" s="85">
        <f>0/C15</f>
        <v>0</v>
      </c>
      <c r="H22" s="86">
        <f t="shared" si="4"/>
        <v>3.888888888888889E-2</v>
      </c>
      <c r="I22" s="94">
        <v>3.8899999999999997E-2</v>
      </c>
      <c r="N22" s="59">
        <v>1</v>
      </c>
      <c r="O22" s="87">
        <f>O9/P6</f>
        <v>0.1</v>
      </c>
      <c r="P22" s="87">
        <f>P9/P6</f>
        <v>0.1</v>
      </c>
      <c r="Q22" s="87">
        <f>Q9/P6</f>
        <v>0.1</v>
      </c>
      <c r="R22" s="87">
        <f>R9/P6</f>
        <v>6.6666666666666666E-2</v>
      </c>
      <c r="S22" s="87">
        <f>S9/P6</f>
        <v>6.6666666666666666E-2</v>
      </c>
      <c r="T22" s="87">
        <f>T9/P6</f>
        <v>6.6666666666666666E-2</v>
      </c>
      <c r="U22" s="87">
        <f>U9/P6</f>
        <v>8.3333333333333329E-2</v>
      </c>
      <c r="V22" s="94">
        <v>8.3299999999999999E-2</v>
      </c>
      <c r="W22" s="65">
        <f>SUM(U22:U28)</f>
        <v>0.97222222222222232</v>
      </c>
    </row>
    <row r="23" spans="1:26" x14ac:dyDescent="0.25">
      <c r="A23" s="30">
        <v>6</v>
      </c>
      <c r="B23" s="85">
        <f>5/C15</f>
        <v>0.16666666666666666</v>
      </c>
      <c r="C23" s="85">
        <f>5/C15</f>
        <v>0.16666666666666666</v>
      </c>
      <c r="D23" s="85">
        <f>5/C15</f>
        <v>0.16666666666666666</v>
      </c>
      <c r="E23" s="85">
        <f>5/C15</f>
        <v>0.16666666666666666</v>
      </c>
      <c r="F23" s="85">
        <f>4/C15</f>
        <v>0.13333333333333333</v>
      </c>
      <c r="G23" s="85">
        <f>5/C15</f>
        <v>0.16666666666666666</v>
      </c>
      <c r="H23" s="86">
        <f t="shared" si="4"/>
        <v>0.16111111111111109</v>
      </c>
      <c r="I23" s="94">
        <v>0.16109999999999999</v>
      </c>
      <c r="N23" s="59">
        <v>2</v>
      </c>
      <c r="O23" s="87">
        <f>O10/P6</f>
        <v>0.23333333333333334</v>
      </c>
      <c r="P23" s="87">
        <f>P10/P6</f>
        <v>0.2</v>
      </c>
      <c r="Q23" s="87">
        <f>Q10/P6</f>
        <v>0.2</v>
      </c>
      <c r="R23" s="87">
        <f>R10/P6</f>
        <v>0.2</v>
      </c>
      <c r="S23" s="87">
        <f>S10/P6</f>
        <v>0.2</v>
      </c>
      <c r="T23" s="87">
        <f>T10/P6</f>
        <v>0.2</v>
      </c>
      <c r="U23" s="87">
        <f>U10/P6</f>
        <v>0.20555555555555557</v>
      </c>
      <c r="V23" s="94">
        <v>0.2056</v>
      </c>
    </row>
    <row r="24" spans="1:26" x14ac:dyDescent="0.25">
      <c r="A24" s="30">
        <v>7</v>
      </c>
      <c r="B24" s="85">
        <f>2/C15</f>
        <v>6.6666666666666666E-2</v>
      </c>
      <c r="C24" s="85">
        <f>2/C15</f>
        <v>6.6666666666666666E-2</v>
      </c>
      <c r="D24" s="85">
        <f>3/C15</f>
        <v>0.1</v>
      </c>
      <c r="E24" s="85">
        <f>4/C15</f>
        <v>0.13333333333333333</v>
      </c>
      <c r="F24" s="85">
        <f>4/C15</f>
        <v>0.13333333333333333</v>
      </c>
      <c r="G24" s="85">
        <f>3/C15</f>
        <v>0.1</v>
      </c>
      <c r="H24" s="86">
        <f t="shared" si="4"/>
        <v>9.9999999999999992E-2</v>
      </c>
      <c r="I24" s="94">
        <v>0.1</v>
      </c>
      <c r="N24" s="59">
        <v>3</v>
      </c>
      <c r="O24" s="87">
        <f>O11/P6</f>
        <v>0.13333333333333333</v>
      </c>
      <c r="P24" s="87">
        <f>P11/P6</f>
        <v>0.13333333333333333</v>
      </c>
      <c r="Q24" s="87">
        <f>Q11/P6</f>
        <v>0.13333333333333333</v>
      </c>
      <c r="R24" s="87">
        <f>R11/P6</f>
        <v>0.13333333333333333</v>
      </c>
      <c r="S24" s="87">
        <f>S11/P6</f>
        <v>0.23333333333333334</v>
      </c>
      <c r="T24" s="87">
        <f>T11/P6</f>
        <v>0.16666666666666666</v>
      </c>
      <c r="U24" s="87">
        <f>U11/P6</f>
        <v>0.15555555555555556</v>
      </c>
      <c r="V24" s="94">
        <v>0.15559999999999999</v>
      </c>
    </row>
    <row r="25" spans="1:26" x14ac:dyDescent="0.25">
      <c r="A25" s="30">
        <v>8</v>
      </c>
      <c r="B25" s="85">
        <f>3/C15</f>
        <v>0.1</v>
      </c>
      <c r="C25" s="85">
        <f>2/C15</f>
        <v>6.6666666666666666E-2</v>
      </c>
      <c r="D25" s="85">
        <f>2/C15</f>
        <v>6.6666666666666666E-2</v>
      </c>
      <c r="E25" s="85">
        <f>0/C15</f>
        <v>0</v>
      </c>
      <c r="F25" s="85">
        <f>0/C15</f>
        <v>0</v>
      </c>
      <c r="G25" s="85">
        <f>1/C15</f>
        <v>3.3333333333333333E-2</v>
      </c>
      <c r="H25" s="86">
        <f t="shared" si="4"/>
        <v>4.4444444444444446E-2</v>
      </c>
      <c r="I25" s="94">
        <v>4.4400000000000002E-2</v>
      </c>
      <c r="N25" s="59">
        <v>4</v>
      </c>
      <c r="O25" s="87">
        <f>O12/P6</f>
        <v>0.1</v>
      </c>
      <c r="P25" s="87">
        <f>P12/P6</f>
        <v>0.13333333333333333</v>
      </c>
      <c r="Q25" s="87">
        <f>Q12/P6</f>
        <v>0.13333333333333333</v>
      </c>
      <c r="R25" s="87">
        <f>R12/P6</f>
        <v>0.13333333333333333</v>
      </c>
      <c r="S25" s="87">
        <f>S12/P6</f>
        <v>0.16666666666666666</v>
      </c>
      <c r="T25" s="87">
        <f>T12/P6</f>
        <v>0.13333333333333333</v>
      </c>
      <c r="U25" s="87">
        <f>U12/P6</f>
        <v>0.13333333333333333</v>
      </c>
      <c r="V25" s="94">
        <v>0.1333</v>
      </c>
    </row>
    <row r="26" spans="1:26" x14ac:dyDescent="0.25">
      <c r="A26" s="30"/>
      <c r="B26" s="63">
        <f t="shared" ref="B26:H26" si="5">SUM(B18:B25)</f>
        <v>0.99999999999999989</v>
      </c>
      <c r="C26" s="63">
        <f t="shared" si="5"/>
        <v>0.99999999999999989</v>
      </c>
      <c r="D26" s="63">
        <f t="shared" si="5"/>
        <v>0.99999999999999989</v>
      </c>
      <c r="E26" s="63">
        <f t="shared" si="5"/>
        <v>0.99999999999999989</v>
      </c>
      <c r="F26" s="63">
        <f t="shared" si="5"/>
        <v>1</v>
      </c>
      <c r="G26" s="63">
        <f t="shared" si="5"/>
        <v>0.99999999999999989</v>
      </c>
      <c r="H26" s="63">
        <f t="shared" si="5"/>
        <v>0.99999999999999989</v>
      </c>
      <c r="N26" s="59">
        <v>5</v>
      </c>
      <c r="O26" s="87">
        <f>O13/P6</f>
        <v>0.16666666666666666</v>
      </c>
      <c r="P26" s="87">
        <f>P13/P6</f>
        <v>0.16666666666666666</v>
      </c>
      <c r="Q26" s="87">
        <f>Q13/P6</f>
        <v>0.16666666666666666</v>
      </c>
      <c r="R26" s="87">
        <f>R13/P6</f>
        <v>0.2</v>
      </c>
      <c r="S26" s="87">
        <f>S13/P6</f>
        <v>3.3333333333333333E-2</v>
      </c>
      <c r="T26" s="87">
        <f>T13/P6</f>
        <v>0.16666666666666666</v>
      </c>
      <c r="U26" s="87">
        <f>U13/P6</f>
        <v>0.15</v>
      </c>
      <c r="V26" s="94">
        <v>0.15</v>
      </c>
    </row>
    <row r="27" spans="1:26" x14ac:dyDescent="0.25">
      <c r="N27" s="59">
        <v>6</v>
      </c>
      <c r="O27" s="87">
        <f>O14/P6</f>
        <v>0.16666666666666666</v>
      </c>
      <c r="P27" s="87">
        <f>P14/P6</f>
        <v>0.13333333333333333</v>
      </c>
      <c r="Q27" s="87">
        <f>Q14/P6</f>
        <v>0.16666666666666666</v>
      </c>
      <c r="R27" s="87">
        <f>R14/P6</f>
        <v>0.16666666666666666</v>
      </c>
      <c r="S27" s="87">
        <f>S14/P6</f>
        <v>0.2</v>
      </c>
      <c r="T27" s="87">
        <f>T14/P6</f>
        <v>0.13333333333333333</v>
      </c>
      <c r="U27" s="87">
        <f>U14/P6</f>
        <v>0.16111111111111109</v>
      </c>
      <c r="V27" s="94">
        <v>0.16109999999999999</v>
      </c>
    </row>
    <row r="28" spans="1:26" x14ac:dyDescent="0.25">
      <c r="N28" s="59">
        <v>7</v>
      </c>
      <c r="O28" s="87">
        <f>O15/P6</f>
        <v>6.6666666666666666E-2</v>
      </c>
      <c r="P28" s="87">
        <f>P15/P6</f>
        <v>6.6666666666666666E-2</v>
      </c>
      <c r="Q28" s="87">
        <f>Q15/P6</f>
        <v>0.1</v>
      </c>
      <c r="R28" s="87">
        <f>R15/P6</f>
        <v>0.1</v>
      </c>
      <c r="S28" s="87">
        <f>S15/P6</f>
        <v>0.1</v>
      </c>
      <c r="T28" s="87">
        <f>T15/P6</f>
        <v>6.6666666666666666E-2</v>
      </c>
      <c r="U28" s="87">
        <f>U15/P6</f>
        <v>8.3333333333333329E-2</v>
      </c>
      <c r="V28" s="94">
        <v>8.3299999999999999E-2</v>
      </c>
    </row>
    <row r="29" spans="1:26" x14ac:dyDescent="0.25">
      <c r="N29" s="59">
        <v>8</v>
      </c>
      <c r="O29" s="87">
        <f>O16/P6</f>
        <v>3.3333333333333333E-2</v>
      </c>
      <c r="P29" s="87">
        <f>P16/P6</f>
        <v>6.6666666666666666E-2</v>
      </c>
      <c r="Q29" s="87">
        <f>Q16/P6</f>
        <v>0</v>
      </c>
      <c r="R29" s="87">
        <f>R16/P6</f>
        <v>0</v>
      </c>
      <c r="S29" s="87">
        <f>S16/P6</f>
        <v>0</v>
      </c>
      <c r="T29" s="87">
        <f>T16/P6</f>
        <v>6.6666666666666666E-2</v>
      </c>
      <c r="U29" s="87">
        <f>U16/P6</f>
        <v>2.777777777777778E-2</v>
      </c>
      <c r="V29" s="94">
        <v>2.7799999999999998E-2</v>
      </c>
    </row>
    <row r="30" spans="1:26" x14ac:dyDescent="0.25">
      <c r="N30" s="59"/>
      <c r="O30" s="60">
        <f t="shared" ref="O30:U30" si="6">SUM(O22:O29)</f>
        <v>0.99999999999999989</v>
      </c>
      <c r="P30" s="60">
        <f t="shared" si="6"/>
        <v>0.99999999999999989</v>
      </c>
      <c r="Q30" s="60">
        <f t="shared" si="6"/>
        <v>0.99999999999999989</v>
      </c>
      <c r="R30" s="60">
        <f t="shared" si="6"/>
        <v>1</v>
      </c>
      <c r="S30" s="60">
        <f t="shared" si="6"/>
        <v>0.99999999999999989</v>
      </c>
      <c r="T30" s="60">
        <f t="shared" si="6"/>
        <v>0.99999999999999989</v>
      </c>
      <c r="U30" s="60">
        <f t="shared" si="6"/>
        <v>1</v>
      </c>
    </row>
    <row r="33" spans="5:8" ht="15.75" thickBot="1" x14ac:dyDescent="0.3">
      <c r="E33" t="s">
        <v>141</v>
      </c>
      <c r="H33" t="s">
        <v>141</v>
      </c>
    </row>
    <row r="34" spans="5:8" ht="15.75" thickBot="1" x14ac:dyDescent="0.3">
      <c r="E34" s="42">
        <v>0.04</v>
      </c>
      <c r="F34" s="43">
        <v>7.0000000000000007E-2</v>
      </c>
      <c r="G34" s="43">
        <v>0.08</v>
      </c>
      <c r="H34" s="40">
        <f>AVERAGE(E34:G34)</f>
        <v>6.3333333333333339E-2</v>
      </c>
    </row>
    <row r="35" spans="5:8" ht="15.75" thickBot="1" x14ac:dyDescent="0.3">
      <c r="E35" s="44">
        <v>0.24</v>
      </c>
      <c r="F35" s="45">
        <v>0.22</v>
      </c>
      <c r="G35" s="45">
        <v>0.21</v>
      </c>
      <c r="H35" s="40">
        <f t="shared" ref="H35:H41" si="7">AVERAGE(E35:G35)</f>
        <v>0.2233333333333333</v>
      </c>
    </row>
    <row r="36" spans="5:8" ht="15.75" thickBot="1" x14ac:dyDescent="0.3">
      <c r="E36" s="44">
        <v>0.21</v>
      </c>
      <c r="F36" s="45">
        <v>0.21</v>
      </c>
      <c r="G36" s="45">
        <v>0.16</v>
      </c>
      <c r="H36" s="40">
        <f t="shared" si="7"/>
        <v>0.19333333333333333</v>
      </c>
    </row>
    <row r="37" spans="5:8" ht="15.75" thickBot="1" x14ac:dyDescent="0.3">
      <c r="E37" s="44">
        <v>0.12</v>
      </c>
      <c r="F37" s="45">
        <v>0.16</v>
      </c>
      <c r="G37" s="45">
        <v>0.13</v>
      </c>
      <c r="H37" s="40">
        <f t="shared" si="7"/>
        <v>0.13666666666666669</v>
      </c>
    </row>
    <row r="38" spans="5:8" ht="15.75" thickBot="1" x14ac:dyDescent="0.3">
      <c r="E38" s="44">
        <v>0.14000000000000001</v>
      </c>
      <c r="F38" s="45">
        <v>0.04</v>
      </c>
      <c r="G38" s="45">
        <v>0.15</v>
      </c>
      <c r="H38" s="40">
        <f t="shared" si="7"/>
        <v>0.11</v>
      </c>
    </row>
    <row r="39" spans="5:8" ht="15.75" thickBot="1" x14ac:dyDescent="0.3">
      <c r="E39" s="44">
        <v>0.13</v>
      </c>
      <c r="F39" s="45">
        <v>0.16</v>
      </c>
      <c r="G39" s="45">
        <v>0.16</v>
      </c>
      <c r="H39" s="40">
        <f t="shared" si="7"/>
        <v>0.15000000000000002</v>
      </c>
    </row>
    <row r="40" spans="5:8" ht="15.75" thickBot="1" x14ac:dyDescent="0.3">
      <c r="E40" s="44">
        <v>0.08</v>
      </c>
      <c r="F40" s="45">
        <v>0.1</v>
      </c>
      <c r="G40" s="45">
        <v>0.08</v>
      </c>
      <c r="H40" s="40">
        <f t="shared" si="7"/>
        <v>8.666666666666667E-2</v>
      </c>
    </row>
    <row r="41" spans="5:8" ht="15.75" thickBot="1" x14ac:dyDescent="0.3">
      <c r="E41" s="44">
        <v>0.04</v>
      </c>
      <c r="F41" s="45">
        <v>0.04</v>
      </c>
      <c r="G41" s="45">
        <v>0.03</v>
      </c>
      <c r="H41" s="40">
        <f t="shared" si="7"/>
        <v>3.6666666666666667E-2</v>
      </c>
    </row>
  </sheetData>
  <mergeCells count="8">
    <mergeCell ref="N6:O6"/>
    <mergeCell ref="V8:X8"/>
    <mergeCell ref="N19:O19"/>
    <mergeCell ref="V21:X21"/>
    <mergeCell ref="A1:B1"/>
    <mergeCell ref="I3:K3"/>
    <mergeCell ref="A15:B15"/>
    <mergeCell ref="I17:K17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zoomScale="80" zoomScaleNormal="80" workbookViewId="0">
      <selection activeCell="A2" sqref="A2:I11"/>
    </sheetView>
  </sheetViews>
  <sheetFormatPr defaultRowHeight="15" x14ac:dyDescent="0.25"/>
  <cols>
    <col min="11" max="12" width="13.140625" bestFit="1" customWidth="1"/>
  </cols>
  <sheetData>
    <row r="1" spans="1:32" ht="15.75" thickBot="1" x14ac:dyDescent="0.3"/>
    <row r="2" spans="1:32" ht="30.75" thickBot="1" x14ac:dyDescent="0.3">
      <c r="A2" s="148" t="s">
        <v>142</v>
      </c>
      <c r="B2" s="148"/>
      <c r="C2" s="148"/>
      <c r="D2" s="148" t="s">
        <v>143</v>
      </c>
      <c r="E2" s="148"/>
      <c r="F2" s="30" t="s">
        <v>57</v>
      </c>
      <c r="G2" s="30" t="s">
        <v>130</v>
      </c>
      <c r="H2" s="148" t="s">
        <v>152</v>
      </c>
      <c r="I2" s="148"/>
      <c r="K2" s="77" t="s">
        <v>170</v>
      </c>
      <c r="L2" s="78" t="s">
        <v>171</v>
      </c>
      <c r="M2" t="s">
        <v>172</v>
      </c>
    </row>
    <row r="3" spans="1:32" ht="17.25" thickBot="1" x14ac:dyDescent="0.3">
      <c r="A3" s="140" t="s">
        <v>97</v>
      </c>
      <c r="B3" s="140"/>
      <c r="C3" s="140"/>
      <c r="D3" s="140" t="s">
        <v>144</v>
      </c>
      <c r="E3" s="140"/>
      <c r="F3" s="47">
        <v>150</v>
      </c>
      <c r="G3" s="140">
        <f>SUM(F3:F5)</f>
        <v>185</v>
      </c>
      <c r="H3" s="149">
        <f>F3/G3</f>
        <v>0.81081081081081086</v>
      </c>
      <c r="I3" s="149"/>
      <c r="K3" s="79">
        <v>96.55</v>
      </c>
      <c r="L3" s="80">
        <v>20.69</v>
      </c>
      <c r="M3">
        <f>K3-L3</f>
        <v>75.86</v>
      </c>
    </row>
    <row r="4" spans="1:32" ht="17.25" thickBot="1" x14ac:dyDescent="0.3">
      <c r="A4" s="140"/>
      <c r="B4" s="140"/>
      <c r="C4" s="140"/>
      <c r="D4" s="140" t="s">
        <v>145</v>
      </c>
      <c r="E4" s="140"/>
      <c r="F4" s="47">
        <v>0</v>
      </c>
      <c r="G4" s="140"/>
      <c r="H4" s="149">
        <f>F4/G3</f>
        <v>0</v>
      </c>
      <c r="I4" s="149"/>
      <c r="K4" s="79">
        <v>96.55</v>
      </c>
      <c r="L4" s="80">
        <v>10.34</v>
      </c>
      <c r="M4">
        <f t="shared" ref="M4:M17" si="0">K4-L4</f>
        <v>86.21</v>
      </c>
      <c r="Q4" s="150" t="s">
        <v>173</v>
      </c>
      <c r="R4" s="153" t="s">
        <v>174</v>
      </c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5"/>
    </row>
    <row r="5" spans="1:32" ht="17.25" thickBot="1" x14ac:dyDescent="0.3">
      <c r="A5" s="140"/>
      <c r="B5" s="140"/>
      <c r="C5" s="140"/>
      <c r="D5" s="140" t="s">
        <v>146</v>
      </c>
      <c r="E5" s="140"/>
      <c r="F5" s="47">
        <v>35</v>
      </c>
      <c r="G5" s="140"/>
      <c r="H5" s="149">
        <f>F5/G3</f>
        <v>0.1891891891891892</v>
      </c>
      <c r="I5" s="149"/>
      <c r="K5" s="79">
        <v>89.66</v>
      </c>
      <c r="L5" s="80">
        <v>13.79</v>
      </c>
      <c r="M5">
        <f t="shared" si="0"/>
        <v>75.87</v>
      </c>
      <c r="Q5" s="151"/>
      <c r="R5" s="153" t="s">
        <v>97</v>
      </c>
      <c r="S5" s="154"/>
      <c r="T5" s="154"/>
      <c r="U5" s="154"/>
      <c r="V5" s="154"/>
      <c r="W5" s="154"/>
      <c r="X5" s="155"/>
      <c r="Y5" s="153" t="s">
        <v>98</v>
      </c>
      <c r="Z5" s="154"/>
      <c r="AA5" s="154"/>
      <c r="AB5" s="154"/>
      <c r="AC5" s="155"/>
      <c r="AD5" s="153" t="s">
        <v>99</v>
      </c>
      <c r="AE5" s="154"/>
      <c r="AF5" s="155"/>
    </row>
    <row r="6" spans="1:32" ht="17.25" thickBot="1" x14ac:dyDescent="0.3">
      <c r="A6" s="140" t="s">
        <v>98</v>
      </c>
      <c r="B6" s="140"/>
      <c r="C6" s="140"/>
      <c r="D6" s="140" t="s">
        <v>144</v>
      </c>
      <c r="E6" s="140"/>
      <c r="F6" s="47">
        <v>82</v>
      </c>
      <c r="G6" s="140">
        <f>SUM(F6:F8)</f>
        <v>117</v>
      </c>
      <c r="H6" s="149">
        <f>F6/G6</f>
        <v>0.70085470085470081</v>
      </c>
      <c r="I6" s="149"/>
      <c r="K6" s="79">
        <v>79.31</v>
      </c>
      <c r="L6" s="80">
        <v>17.239999999999998</v>
      </c>
      <c r="M6">
        <f t="shared" si="0"/>
        <v>62.070000000000007</v>
      </c>
      <c r="Q6" s="152"/>
      <c r="R6" s="88">
        <v>1</v>
      </c>
      <c r="S6" s="88">
        <v>2</v>
      </c>
      <c r="T6" s="88">
        <v>3</v>
      </c>
      <c r="U6" s="88">
        <v>4</v>
      </c>
      <c r="V6" s="88">
        <v>5</v>
      </c>
      <c r="W6" s="88">
        <v>6</v>
      </c>
      <c r="X6" s="88">
        <v>14</v>
      </c>
      <c r="Y6" s="88">
        <v>7</v>
      </c>
      <c r="Z6" s="88">
        <v>8</v>
      </c>
      <c r="AA6" s="88">
        <v>9</v>
      </c>
      <c r="AB6" s="88">
        <v>10</v>
      </c>
      <c r="AC6" s="88">
        <v>15</v>
      </c>
      <c r="AD6" s="88">
        <v>11</v>
      </c>
      <c r="AE6" s="88">
        <v>12</v>
      </c>
      <c r="AF6" s="88">
        <v>13</v>
      </c>
    </row>
    <row r="7" spans="1:32" ht="17.25" thickBot="1" x14ac:dyDescent="0.3">
      <c r="A7" s="140"/>
      <c r="B7" s="140"/>
      <c r="C7" s="140"/>
      <c r="D7" s="140" t="s">
        <v>145</v>
      </c>
      <c r="E7" s="140"/>
      <c r="F7" s="47">
        <v>0</v>
      </c>
      <c r="G7" s="140"/>
      <c r="H7" s="149">
        <f>F7/G6</f>
        <v>0</v>
      </c>
      <c r="I7" s="149"/>
      <c r="K7" s="79">
        <v>96.55</v>
      </c>
      <c r="L7" s="80">
        <v>31.03</v>
      </c>
      <c r="M7">
        <f t="shared" si="0"/>
        <v>65.52</v>
      </c>
      <c r="Q7" s="89" t="s">
        <v>175</v>
      </c>
      <c r="R7" s="90">
        <v>0</v>
      </c>
      <c r="S7" s="90">
        <v>1</v>
      </c>
      <c r="T7" s="90">
        <v>3</v>
      </c>
      <c r="U7" s="90">
        <v>4</v>
      </c>
      <c r="V7" s="90">
        <v>1</v>
      </c>
      <c r="W7" s="90">
        <v>1</v>
      </c>
      <c r="X7" s="90">
        <v>2</v>
      </c>
      <c r="Y7" s="90">
        <v>1</v>
      </c>
      <c r="Z7" s="90">
        <v>3</v>
      </c>
      <c r="AA7" s="90">
        <v>3</v>
      </c>
      <c r="AB7" s="90">
        <v>12</v>
      </c>
      <c r="AC7" s="90">
        <v>4</v>
      </c>
      <c r="AD7" s="90">
        <v>3</v>
      </c>
      <c r="AE7" s="90">
        <v>2</v>
      </c>
      <c r="AF7" s="90">
        <v>5</v>
      </c>
    </row>
    <row r="8" spans="1:32" ht="17.25" thickBot="1" x14ac:dyDescent="0.3">
      <c r="A8" s="140"/>
      <c r="B8" s="140"/>
      <c r="C8" s="140"/>
      <c r="D8" s="140" t="s">
        <v>146</v>
      </c>
      <c r="E8" s="140"/>
      <c r="F8" s="47">
        <v>35</v>
      </c>
      <c r="G8" s="140"/>
      <c r="H8" s="149">
        <f>F8/G6</f>
        <v>0.29914529914529914</v>
      </c>
      <c r="I8" s="149"/>
      <c r="K8" s="79">
        <v>96.55</v>
      </c>
      <c r="L8" s="80">
        <v>27.59</v>
      </c>
      <c r="M8">
        <f t="shared" si="0"/>
        <v>68.959999999999994</v>
      </c>
      <c r="Q8" s="89" t="s">
        <v>176</v>
      </c>
      <c r="R8" s="90">
        <v>0</v>
      </c>
      <c r="S8" s="90">
        <v>0</v>
      </c>
      <c r="T8" s="90">
        <v>0</v>
      </c>
      <c r="U8" s="90">
        <v>0</v>
      </c>
      <c r="V8" s="90">
        <v>0</v>
      </c>
      <c r="W8" s="90">
        <v>0</v>
      </c>
      <c r="X8" s="90">
        <v>0</v>
      </c>
      <c r="Y8" s="90">
        <v>0</v>
      </c>
      <c r="Z8" s="90">
        <v>0</v>
      </c>
      <c r="AA8" s="90">
        <v>0</v>
      </c>
      <c r="AB8" s="90">
        <v>0</v>
      </c>
      <c r="AC8" s="90">
        <v>0</v>
      </c>
      <c r="AD8" s="90">
        <v>0</v>
      </c>
      <c r="AE8" s="90">
        <v>0</v>
      </c>
      <c r="AF8" s="90">
        <v>0</v>
      </c>
    </row>
    <row r="9" spans="1:32" ht="17.25" thickBot="1" x14ac:dyDescent="0.3">
      <c r="A9" s="140" t="s">
        <v>99</v>
      </c>
      <c r="B9" s="140"/>
      <c r="C9" s="140"/>
      <c r="D9" s="140" t="s">
        <v>144</v>
      </c>
      <c r="E9" s="140"/>
      <c r="F9" s="47">
        <v>51</v>
      </c>
      <c r="G9" s="140">
        <f>SUM(F9:F11)</f>
        <v>73</v>
      </c>
      <c r="H9" s="149">
        <f>F9/G9</f>
        <v>0.69863013698630139</v>
      </c>
      <c r="I9" s="149"/>
      <c r="K9" s="79">
        <v>82.76</v>
      </c>
      <c r="L9" s="80">
        <v>0</v>
      </c>
      <c r="M9">
        <f t="shared" si="0"/>
        <v>82.76</v>
      </c>
      <c r="Q9" s="89" t="s">
        <v>177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0</v>
      </c>
      <c r="X9" s="90">
        <v>0</v>
      </c>
      <c r="Y9" s="90">
        <v>0</v>
      </c>
      <c r="Z9" s="90">
        <v>0</v>
      </c>
      <c r="AA9" s="90">
        <v>0</v>
      </c>
      <c r="AB9" s="90">
        <v>0</v>
      </c>
      <c r="AC9" s="90">
        <v>0</v>
      </c>
      <c r="AD9" s="90">
        <v>0</v>
      </c>
      <c r="AE9" s="90">
        <v>0</v>
      </c>
      <c r="AF9" s="90">
        <v>0</v>
      </c>
    </row>
    <row r="10" spans="1:32" ht="17.25" thickBot="1" x14ac:dyDescent="0.3">
      <c r="A10" s="140"/>
      <c r="B10" s="140"/>
      <c r="C10" s="140"/>
      <c r="D10" s="140" t="s">
        <v>145</v>
      </c>
      <c r="E10" s="140"/>
      <c r="F10" s="47">
        <v>0</v>
      </c>
      <c r="G10" s="140"/>
      <c r="H10" s="149">
        <f>F10/G9</f>
        <v>0</v>
      </c>
      <c r="I10" s="149"/>
      <c r="K10" s="79">
        <v>93.1</v>
      </c>
      <c r="L10" s="80">
        <v>31.03</v>
      </c>
      <c r="M10">
        <f t="shared" si="0"/>
        <v>62.069999999999993</v>
      </c>
      <c r="Q10" s="89" t="s">
        <v>178</v>
      </c>
      <c r="R10" s="90">
        <v>1</v>
      </c>
      <c r="S10" s="90">
        <v>0</v>
      </c>
      <c r="T10" s="90">
        <v>0</v>
      </c>
      <c r="U10" s="90">
        <v>2</v>
      </c>
      <c r="V10" s="90">
        <v>0</v>
      </c>
      <c r="W10" s="90">
        <v>0</v>
      </c>
      <c r="X10" s="90">
        <v>3</v>
      </c>
      <c r="Y10" s="90">
        <v>1</v>
      </c>
      <c r="Z10" s="90">
        <v>1</v>
      </c>
      <c r="AA10" s="90">
        <v>1</v>
      </c>
      <c r="AB10" s="90">
        <v>1</v>
      </c>
      <c r="AC10" s="90">
        <v>1</v>
      </c>
      <c r="AD10" s="90">
        <v>1</v>
      </c>
      <c r="AE10" s="90">
        <v>2</v>
      </c>
      <c r="AF10" s="90">
        <v>1</v>
      </c>
    </row>
    <row r="11" spans="1:32" ht="33.75" thickBot="1" x14ac:dyDescent="0.3">
      <c r="A11" s="140"/>
      <c r="B11" s="140"/>
      <c r="C11" s="140"/>
      <c r="D11" s="140" t="s">
        <v>146</v>
      </c>
      <c r="E11" s="140"/>
      <c r="F11" s="47">
        <v>22</v>
      </c>
      <c r="G11" s="140"/>
      <c r="H11" s="149">
        <f>F11/G9</f>
        <v>0.30136986301369861</v>
      </c>
      <c r="I11" s="149"/>
      <c r="K11" s="79">
        <v>86.21</v>
      </c>
      <c r="L11" s="80">
        <v>20.69</v>
      </c>
      <c r="M11">
        <f t="shared" si="0"/>
        <v>65.52</v>
      </c>
      <c r="Q11" s="89" t="s">
        <v>179</v>
      </c>
      <c r="R11" s="90">
        <v>0</v>
      </c>
      <c r="S11" s="90">
        <v>0</v>
      </c>
      <c r="T11" s="90">
        <v>0</v>
      </c>
      <c r="U11" s="90">
        <v>0</v>
      </c>
      <c r="V11" s="90">
        <v>0</v>
      </c>
      <c r="W11" s="90">
        <v>0</v>
      </c>
      <c r="X11" s="90">
        <v>0</v>
      </c>
      <c r="Y11" s="90">
        <v>0</v>
      </c>
      <c r="Z11" s="90">
        <v>0</v>
      </c>
      <c r="AA11" s="90">
        <v>0</v>
      </c>
      <c r="AB11" s="90">
        <v>0</v>
      </c>
      <c r="AC11" s="90">
        <v>0</v>
      </c>
      <c r="AD11" s="90">
        <v>0</v>
      </c>
      <c r="AE11" s="90">
        <v>0</v>
      </c>
      <c r="AF11" s="90">
        <v>0</v>
      </c>
    </row>
    <row r="12" spans="1:32" ht="33.75" thickBot="1" x14ac:dyDescent="0.3">
      <c r="K12" s="79">
        <v>86.21</v>
      </c>
      <c r="L12" s="80">
        <v>27.59</v>
      </c>
      <c r="M12">
        <f t="shared" si="0"/>
        <v>58.61999999999999</v>
      </c>
      <c r="Q12" s="89" t="s">
        <v>180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  <c r="Z12" s="90">
        <v>0</v>
      </c>
      <c r="AA12" s="90">
        <v>0</v>
      </c>
      <c r="AB12" s="90">
        <v>0</v>
      </c>
      <c r="AC12" s="90">
        <v>0</v>
      </c>
      <c r="AD12" s="90">
        <v>0</v>
      </c>
      <c r="AE12" s="90">
        <v>0</v>
      </c>
      <c r="AF12" s="90">
        <v>0</v>
      </c>
    </row>
    <row r="13" spans="1:32" ht="17.25" thickBot="1" x14ac:dyDescent="0.3">
      <c r="H13" s="65">
        <f>AVERAGE(H3,H6,H9)</f>
        <v>0.73676521621727098</v>
      </c>
      <c r="I13" s="65"/>
      <c r="K13" s="79">
        <v>55.17</v>
      </c>
      <c r="L13" s="80">
        <v>24.14</v>
      </c>
      <c r="M13">
        <f t="shared" si="0"/>
        <v>31.03</v>
      </c>
      <c r="Q13" s="91" t="s">
        <v>181</v>
      </c>
      <c r="R13" s="92">
        <v>22</v>
      </c>
      <c r="S13" s="92">
        <v>25</v>
      </c>
      <c r="T13" s="92">
        <v>22</v>
      </c>
      <c r="U13" s="92">
        <v>18</v>
      </c>
      <c r="V13" s="92">
        <v>19</v>
      </c>
      <c r="W13" s="92">
        <v>20</v>
      </c>
      <c r="X13" s="92">
        <v>24</v>
      </c>
      <c r="Y13" s="92">
        <v>18</v>
      </c>
      <c r="Z13" s="92">
        <v>19</v>
      </c>
      <c r="AA13" s="92">
        <v>17</v>
      </c>
      <c r="AB13" s="92">
        <v>9</v>
      </c>
      <c r="AC13" s="92">
        <v>19</v>
      </c>
      <c r="AD13" s="92">
        <v>18</v>
      </c>
      <c r="AE13" s="92">
        <v>18</v>
      </c>
      <c r="AF13" s="92">
        <v>15</v>
      </c>
    </row>
    <row r="14" spans="1:32" ht="33.75" thickBot="1" x14ac:dyDescent="0.3">
      <c r="K14" s="79">
        <v>82.76</v>
      </c>
      <c r="L14" s="80">
        <v>17.239999999999998</v>
      </c>
      <c r="M14">
        <f t="shared" si="0"/>
        <v>65.52000000000001</v>
      </c>
      <c r="Q14" s="91" t="s">
        <v>182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>
        <v>0</v>
      </c>
      <c r="AF14" s="92">
        <v>0</v>
      </c>
    </row>
    <row r="15" spans="1:32" ht="17.25" thickBot="1" x14ac:dyDescent="0.3">
      <c r="K15" s="79">
        <v>86.21</v>
      </c>
      <c r="L15" s="80">
        <v>24.14</v>
      </c>
      <c r="M15">
        <f t="shared" si="0"/>
        <v>62.069999999999993</v>
      </c>
      <c r="Q15" s="91" t="s">
        <v>183</v>
      </c>
      <c r="R15" s="92">
        <v>6</v>
      </c>
      <c r="S15" s="92">
        <v>3</v>
      </c>
      <c r="T15" s="92">
        <v>4</v>
      </c>
      <c r="U15" s="92">
        <v>5</v>
      </c>
      <c r="V15" s="92">
        <v>9</v>
      </c>
      <c r="W15" s="92">
        <v>8</v>
      </c>
      <c r="X15" s="92">
        <v>0</v>
      </c>
      <c r="Y15" s="92">
        <v>9</v>
      </c>
      <c r="Z15" s="92">
        <v>6</v>
      </c>
      <c r="AA15" s="92">
        <v>8</v>
      </c>
      <c r="AB15" s="92">
        <v>7</v>
      </c>
      <c r="AC15" s="92">
        <v>5</v>
      </c>
      <c r="AD15" s="92">
        <v>7</v>
      </c>
      <c r="AE15" s="92">
        <v>7</v>
      </c>
      <c r="AF15" s="92">
        <v>8</v>
      </c>
    </row>
    <row r="16" spans="1:32" ht="17.25" thickBot="1" x14ac:dyDescent="0.3">
      <c r="K16" s="79">
        <v>86.21</v>
      </c>
      <c r="L16" s="80">
        <v>24.14</v>
      </c>
      <c r="M16">
        <f t="shared" si="0"/>
        <v>62.069999999999993</v>
      </c>
      <c r="Q16" s="89" t="s">
        <v>184</v>
      </c>
      <c r="R16" s="90">
        <f>SUM(R7:R15)</f>
        <v>29</v>
      </c>
      <c r="S16" s="90">
        <f t="shared" ref="S16:W16" si="1">SUM(S7:S15)</f>
        <v>29</v>
      </c>
      <c r="T16" s="90">
        <f t="shared" si="1"/>
        <v>29</v>
      </c>
      <c r="U16" s="90">
        <f t="shared" si="1"/>
        <v>29</v>
      </c>
      <c r="V16" s="90">
        <f t="shared" si="1"/>
        <v>29</v>
      </c>
      <c r="W16" s="90">
        <f t="shared" si="1"/>
        <v>29</v>
      </c>
      <c r="X16" s="90">
        <f t="shared" ref="X16" si="2">SUM(X7:X15)</f>
        <v>29</v>
      </c>
      <c r="Y16" s="90">
        <f t="shared" ref="Y16" si="3">SUM(Y7:Y15)</f>
        <v>29</v>
      </c>
      <c r="Z16" s="90">
        <f t="shared" ref="Z16" si="4">SUM(Z7:Z15)</f>
        <v>29</v>
      </c>
      <c r="AA16" s="90">
        <f t="shared" ref="AA16" si="5">SUM(AA7:AA15)</f>
        <v>29</v>
      </c>
      <c r="AB16" s="90">
        <f t="shared" ref="AB16" si="6">SUM(AB7:AB15)</f>
        <v>29</v>
      </c>
      <c r="AC16" s="90">
        <f t="shared" ref="AC16" si="7">SUM(AC7:AC15)</f>
        <v>29</v>
      </c>
      <c r="AD16" s="90">
        <f t="shared" ref="AD16" si="8">SUM(AD7:AD15)</f>
        <v>29</v>
      </c>
      <c r="AE16" s="90">
        <f t="shared" ref="AE16" si="9">SUM(AE7:AE15)</f>
        <v>29</v>
      </c>
      <c r="AF16" s="90">
        <f t="shared" ref="AF16" si="10">SUM(AF7:AF15)</f>
        <v>29</v>
      </c>
    </row>
    <row r="17" spans="11:32" ht="33.75" thickBot="1" x14ac:dyDescent="0.3">
      <c r="K17" s="79">
        <v>79.31</v>
      </c>
      <c r="L17" s="80">
        <v>27.59</v>
      </c>
      <c r="M17">
        <f t="shared" si="0"/>
        <v>51.72</v>
      </c>
      <c r="Q17" s="93" t="s">
        <v>185</v>
      </c>
      <c r="R17">
        <f>SUM(R13:R15)</f>
        <v>28</v>
      </c>
      <c r="S17">
        <f t="shared" ref="S17:AF17" si="11">SUM(S13:S15)</f>
        <v>28</v>
      </c>
      <c r="T17">
        <f t="shared" si="11"/>
        <v>26</v>
      </c>
      <c r="U17">
        <f t="shared" si="11"/>
        <v>23</v>
      </c>
      <c r="V17">
        <f t="shared" si="11"/>
        <v>28</v>
      </c>
      <c r="W17">
        <f t="shared" si="11"/>
        <v>28</v>
      </c>
      <c r="X17">
        <f t="shared" si="11"/>
        <v>24</v>
      </c>
      <c r="Y17">
        <f t="shared" si="11"/>
        <v>27</v>
      </c>
      <c r="Z17">
        <f t="shared" si="11"/>
        <v>25</v>
      </c>
      <c r="AA17">
        <f t="shared" si="11"/>
        <v>25</v>
      </c>
      <c r="AB17">
        <f t="shared" si="11"/>
        <v>16</v>
      </c>
      <c r="AC17">
        <f t="shared" si="11"/>
        <v>24</v>
      </c>
      <c r="AD17">
        <f t="shared" si="11"/>
        <v>25</v>
      </c>
      <c r="AE17">
        <f t="shared" si="11"/>
        <v>25</v>
      </c>
      <c r="AF17">
        <f t="shared" si="11"/>
        <v>23</v>
      </c>
    </row>
    <row r="18" spans="11:32" ht="15.75" thickBot="1" x14ac:dyDescent="0.3">
      <c r="K18" s="81">
        <f>AVERAGE(K3:K17)</f>
        <v>86.207333333333338</v>
      </c>
      <c r="L18" s="82">
        <f>AVERAGE(L3:L17)</f>
        <v>21.149333333333331</v>
      </c>
      <c r="M18" s="83">
        <f>AVERAGE(M3:M17)</f>
        <v>65.057999999999993</v>
      </c>
      <c r="T18">
        <f>SUM(R17:X17)</f>
        <v>185</v>
      </c>
      <c r="AA18">
        <f>SUM(Y17:AC17)</f>
        <v>117</v>
      </c>
      <c r="AE18">
        <f>SUM(AD17:AF17)</f>
        <v>73</v>
      </c>
    </row>
  </sheetData>
  <mergeCells count="32">
    <mergeCell ref="Q4:Q6"/>
    <mergeCell ref="R4:AF4"/>
    <mergeCell ref="R5:X5"/>
    <mergeCell ref="Y5:AC5"/>
    <mergeCell ref="AD5:AF5"/>
    <mergeCell ref="H7:I7"/>
    <mergeCell ref="H8:I8"/>
    <mergeCell ref="H9:I9"/>
    <mergeCell ref="H10:I10"/>
    <mergeCell ref="H11:I11"/>
    <mergeCell ref="H2:I2"/>
    <mergeCell ref="H3:I3"/>
    <mergeCell ref="H4:I4"/>
    <mergeCell ref="H5:I5"/>
    <mergeCell ref="H6:I6"/>
    <mergeCell ref="A2:C2"/>
    <mergeCell ref="D2:E2"/>
    <mergeCell ref="D3:E3"/>
    <mergeCell ref="D4:E4"/>
    <mergeCell ref="D5:E5"/>
    <mergeCell ref="A3:C5"/>
    <mergeCell ref="G3:G5"/>
    <mergeCell ref="G6:G8"/>
    <mergeCell ref="G9:G11"/>
    <mergeCell ref="A6:C8"/>
    <mergeCell ref="A9:C11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C2" sqref="C2"/>
    </sheetView>
  </sheetViews>
  <sheetFormatPr defaultRowHeight="15" x14ac:dyDescent="0.25"/>
  <cols>
    <col min="1" max="1" width="11.7109375" customWidth="1"/>
    <col min="6" max="6" width="11.5703125" customWidth="1"/>
    <col min="10" max="10" width="11.5703125" customWidth="1"/>
  </cols>
  <sheetData>
    <row r="1" spans="1:11" x14ac:dyDescent="0.25">
      <c r="A1" t="s">
        <v>158</v>
      </c>
      <c r="B1" t="s">
        <v>159</v>
      </c>
      <c r="F1" t="s">
        <v>158</v>
      </c>
      <c r="G1" t="s">
        <v>159</v>
      </c>
      <c r="J1" t="s">
        <v>158</v>
      </c>
      <c r="K1" t="s">
        <v>159</v>
      </c>
    </row>
    <row r="2" spans="1:11" ht="15.75" x14ac:dyDescent="0.25">
      <c r="A2" t="s">
        <v>131</v>
      </c>
      <c r="B2" s="94">
        <v>3.8899999999999997E-2</v>
      </c>
      <c r="C2" s="95">
        <f>SUM(B2:B8)</f>
        <v>0.9556</v>
      </c>
      <c r="D2" s="58"/>
      <c r="F2" t="s">
        <v>131</v>
      </c>
      <c r="G2" s="94">
        <v>7.22E-2</v>
      </c>
      <c r="J2" t="s">
        <v>131</v>
      </c>
      <c r="K2" s="94">
        <v>8.3299999999999999E-2</v>
      </c>
    </row>
    <row r="3" spans="1:11" ht="15.75" x14ac:dyDescent="0.25">
      <c r="A3" t="s">
        <v>139</v>
      </c>
      <c r="B3" s="65">
        <v>0.2389</v>
      </c>
      <c r="C3" s="58"/>
      <c r="D3" s="58"/>
      <c r="F3" t="s">
        <v>139</v>
      </c>
      <c r="G3" s="94">
        <v>0.22220000000000001</v>
      </c>
      <c r="J3" t="s">
        <v>139</v>
      </c>
      <c r="K3" s="94">
        <v>0.2056</v>
      </c>
    </row>
    <row r="4" spans="1:11" ht="15.75" x14ac:dyDescent="0.25">
      <c r="A4" t="s">
        <v>140</v>
      </c>
      <c r="B4" s="65">
        <v>0.2056</v>
      </c>
      <c r="C4" s="58"/>
      <c r="D4" s="58"/>
      <c r="F4" t="s">
        <v>140</v>
      </c>
      <c r="G4" s="94">
        <v>0.2056</v>
      </c>
      <c r="J4" t="s">
        <v>140</v>
      </c>
      <c r="K4" s="94">
        <v>0.15559999999999999</v>
      </c>
    </row>
    <row r="5" spans="1:11" ht="15.75" x14ac:dyDescent="0.25">
      <c r="A5" t="s">
        <v>153</v>
      </c>
      <c r="B5" s="65">
        <v>0.1222</v>
      </c>
      <c r="C5" s="58"/>
      <c r="D5" s="58"/>
      <c r="F5" t="s">
        <v>153</v>
      </c>
      <c r="G5" s="94">
        <v>0.15559999999999999</v>
      </c>
      <c r="J5" t="s">
        <v>153</v>
      </c>
      <c r="K5" s="94">
        <v>0.1333</v>
      </c>
    </row>
    <row r="6" spans="1:11" ht="15.75" x14ac:dyDescent="0.25">
      <c r="A6" t="s">
        <v>154</v>
      </c>
      <c r="B6" s="65">
        <v>0.1389</v>
      </c>
      <c r="C6" s="58"/>
      <c r="D6" s="58"/>
      <c r="F6" t="s">
        <v>154</v>
      </c>
      <c r="G6" s="94">
        <v>3.8899999999999997E-2</v>
      </c>
      <c r="J6" t="s">
        <v>154</v>
      </c>
      <c r="K6" s="94">
        <v>0.15</v>
      </c>
    </row>
    <row r="7" spans="1:11" ht="15.75" x14ac:dyDescent="0.25">
      <c r="A7" t="s">
        <v>155</v>
      </c>
      <c r="B7" s="65">
        <v>0.1333</v>
      </c>
      <c r="C7" s="58"/>
      <c r="D7" s="58"/>
      <c r="F7" t="s">
        <v>155</v>
      </c>
      <c r="G7" s="94">
        <v>0.16109999999999999</v>
      </c>
      <c r="J7" t="s">
        <v>155</v>
      </c>
      <c r="K7" s="94">
        <v>0.16109999999999999</v>
      </c>
    </row>
    <row r="8" spans="1:11" ht="15.75" x14ac:dyDescent="0.25">
      <c r="A8" t="s">
        <v>156</v>
      </c>
      <c r="B8" s="65">
        <v>7.7799999999999994E-2</v>
      </c>
      <c r="C8" s="58"/>
      <c r="D8" s="58"/>
      <c r="F8" t="s">
        <v>156</v>
      </c>
      <c r="G8" s="94">
        <v>0.1</v>
      </c>
      <c r="J8" t="s">
        <v>156</v>
      </c>
      <c r="K8" s="94">
        <v>8.3299999999999999E-2</v>
      </c>
    </row>
    <row r="9" spans="1:11" ht="15.75" x14ac:dyDescent="0.25">
      <c r="A9" t="s">
        <v>157</v>
      </c>
      <c r="B9" s="65">
        <v>4.4400000000000002E-2</v>
      </c>
      <c r="C9" s="58"/>
      <c r="D9" s="58"/>
      <c r="F9" t="s">
        <v>157</v>
      </c>
      <c r="G9" s="94">
        <v>4.4400000000000002E-2</v>
      </c>
      <c r="J9" t="s">
        <v>157</v>
      </c>
      <c r="K9" s="94">
        <v>2.7799999999999998E-2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workbookViewId="0">
      <selection activeCell="B3" sqref="B3:D3"/>
    </sheetView>
  </sheetViews>
  <sheetFormatPr defaultColWidth="3.7109375" defaultRowHeight="15" x14ac:dyDescent="0.25"/>
  <cols>
    <col min="5" max="5" width="4.140625" customWidth="1"/>
    <col min="6" max="6" width="3.85546875" customWidth="1"/>
    <col min="7" max="7" width="4.5703125" customWidth="1"/>
  </cols>
  <sheetData>
    <row r="1" spans="1:35" x14ac:dyDescent="0.25">
      <c r="A1" s="139" t="s">
        <v>192</v>
      </c>
      <c r="B1" s="139" t="s">
        <v>193</v>
      </c>
      <c r="C1" s="139"/>
      <c r="D1" s="139"/>
      <c r="E1" s="139" t="s">
        <v>195</v>
      </c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 t="s">
        <v>194</v>
      </c>
      <c r="AI1" s="139"/>
    </row>
    <row r="2" spans="1:35" x14ac:dyDescent="0.25">
      <c r="A2" s="139"/>
      <c r="B2" s="139"/>
      <c r="C2" s="139"/>
      <c r="D2" s="139"/>
      <c r="E2">
        <v>1</v>
      </c>
      <c r="F2">
        <v>2</v>
      </c>
      <c r="G2">
        <v>3</v>
      </c>
      <c r="H2">
        <v>4</v>
      </c>
      <c r="I2">
        <v>5</v>
      </c>
      <c r="J2">
        <v>6</v>
      </c>
      <c r="K2">
        <v>7</v>
      </c>
      <c r="L2">
        <v>8</v>
      </c>
      <c r="M2">
        <v>9</v>
      </c>
      <c r="N2">
        <v>10</v>
      </c>
      <c r="O2">
        <v>11</v>
      </c>
      <c r="P2">
        <v>12</v>
      </c>
      <c r="Q2">
        <v>13</v>
      </c>
      <c r="R2">
        <v>14</v>
      </c>
      <c r="S2">
        <v>15</v>
      </c>
      <c r="T2">
        <v>16</v>
      </c>
      <c r="U2">
        <v>17</v>
      </c>
      <c r="V2">
        <v>18</v>
      </c>
      <c r="W2">
        <v>19</v>
      </c>
      <c r="X2">
        <v>20</v>
      </c>
      <c r="Y2">
        <v>21</v>
      </c>
      <c r="Z2">
        <v>22</v>
      </c>
      <c r="AA2">
        <v>23</v>
      </c>
      <c r="AB2">
        <v>24</v>
      </c>
      <c r="AC2">
        <v>25</v>
      </c>
      <c r="AD2">
        <v>26</v>
      </c>
      <c r="AE2">
        <v>27</v>
      </c>
      <c r="AF2">
        <v>28</v>
      </c>
      <c r="AG2">
        <v>29</v>
      </c>
      <c r="AH2" s="139"/>
      <c r="AI2" s="139"/>
    </row>
    <row r="3" spans="1:35" x14ac:dyDescent="0.25">
      <c r="A3">
        <v>1</v>
      </c>
      <c r="B3" s="139"/>
      <c r="C3" s="139"/>
      <c r="D3" s="139"/>
    </row>
    <row r="4" spans="1:35" x14ac:dyDescent="0.25">
      <c r="A4">
        <v>2</v>
      </c>
      <c r="B4" s="139"/>
      <c r="C4" s="139"/>
      <c r="D4" s="139"/>
    </row>
    <row r="5" spans="1:35" x14ac:dyDescent="0.25">
      <c r="A5">
        <v>3</v>
      </c>
      <c r="B5" s="139"/>
      <c r="C5" s="139"/>
      <c r="D5" s="139"/>
    </row>
    <row r="6" spans="1:35" x14ac:dyDescent="0.25">
      <c r="A6">
        <v>4</v>
      </c>
      <c r="B6" s="139"/>
      <c r="C6" s="139"/>
      <c r="D6" s="139"/>
    </row>
    <row r="7" spans="1:35" x14ac:dyDescent="0.25">
      <c r="A7">
        <v>5</v>
      </c>
      <c r="B7" s="139"/>
      <c r="C7" s="139"/>
      <c r="D7" s="139"/>
    </row>
    <row r="8" spans="1:35" x14ac:dyDescent="0.25">
      <c r="A8">
        <v>6</v>
      </c>
      <c r="B8" s="139"/>
      <c r="C8" s="139"/>
      <c r="D8" s="139"/>
    </row>
    <row r="9" spans="1:35" x14ac:dyDescent="0.25">
      <c r="A9">
        <v>7</v>
      </c>
      <c r="B9" s="139"/>
      <c r="C9" s="139"/>
      <c r="D9" s="139"/>
    </row>
    <row r="10" spans="1:35" x14ac:dyDescent="0.25">
      <c r="A10">
        <v>8</v>
      </c>
      <c r="B10" s="139"/>
      <c r="C10" s="139"/>
      <c r="D10" s="139"/>
    </row>
    <row r="11" spans="1:35" x14ac:dyDescent="0.25">
      <c r="A11">
        <v>9</v>
      </c>
      <c r="B11" s="139"/>
      <c r="C11" s="139"/>
      <c r="D11" s="139"/>
    </row>
    <row r="12" spans="1:35" x14ac:dyDescent="0.25">
      <c r="A12">
        <v>10</v>
      </c>
      <c r="B12" s="139"/>
      <c r="C12" s="139"/>
      <c r="D12" s="139"/>
    </row>
    <row r="13" spans="1:35" x14ac:dyDescent="0.25">
      <c r="A13">
        <v>11</v>
      </c>
      <c r="B13" s="139"/>
      <c r="C13" s="139"/>
      <c r="D13" s="139"/>
    </row>
    <row r="14" spans="1:35" x14ac:dyDescent="0.25">
      <c r="A14">
        <v>12</v>
      </c>
      <c r="B14" s="139"/>
      <c r="C14" s="139"/>
      <c r="D14" s="139"/>
    </row>
  </sheetData>
  <mergeCells count="16">
    <mergeCell ref="B11:D11"/>
    <mergeCell ref="B12:D12"/>
    <mergeCell ref="B13:D13"/>
    <mergeCell ref="B14:D14"/>
    <mergeCell ref="A1:A2"/>
    <mergeCell ref="B1:D2"/>
    <mergeCell ref="B5:D5"/>
    <mergeCell ref="B6:D6"/>
    <mergeCell ref="B7:D7"/>
    <mergeCell ref="B8:D8"/>
    <mergeCell ref="B9:D9"/>
    <mergeCell ref="B10:D10"/>
    <mergeCell ref="AH1:AI2"/>
    <mergeCell ref="E1:AG1"/>
    <mergeCell ref="B3:D3"/>
    <mergeCell ref="B4:D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Prapen</vt:lpstr>
      <vt:lpstr>Pretest</vt:lpstr>
      <vt:lpstr>postest </vt:lpstr>
      <vt:lpstr>validasi</vt:lpstr>
      <vt:lpstr>Pola Miskonsepsi</vt:lpstr>
      <vt:lpstr>Aktivitas</vt:lpstr>
      <vt:lpstr>Pola</vt:lpstr>
      <vt:lpstr>diagram aktivitas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AmaliaMU</dc:creator>
  <cp:lastModifiedBy>AmaliaMU</cp:lastModifiedBy>
  <dcterms:created xsi:type="dcterms:W3CDTF">2022-12-24T12:12:22Z</dcterms:created>
  <dcterms:modified xsi:type="dcterms:W3CDTF">2023-06-26T06:48:16Z</dcterms:modified>
</cp:coreProperties>
</file>